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14" activeTab="14"/>
  </bookViews>
  <sheets>
    <sheet name="APR 2015" sheetId="1" r:id="rId1"/>
    <sheet name="Sheet1" sheetId="2" r:id="rId2"/>
    <sheet name="Sheet2" sheetId="3" r:id="rId3"/>
    <sheet name="Sheet3" sheetId="4" r:id="rId4"/>
    <sheet name="reg trim 1 2015 dupa deblocare" sheetId="5" r:id="rId5"/>
    <sheet name="SPITALE FARA P" sheetId="6" r:id="rId6"/>
    <sheet name="fara ridicare p buftea" sheetId="7" r:id="rId7"/>
    <sheet name="valori finale ct cu p " sheetId="8" r:id="rId8"/>
    <sheet name="Sheet4" sheetId="9" r:id="rId9"/>
    <sheet name="DEC 2016 " sheetId="10" r:id="rId10"/>
    <sheet name="SITUATIE TRIM II 2016 " sheetId="11" r:id="rId11"/>
    <sheet name="SITUATIE TRIM  I 2016 " sheetId="12" r:id="rId12"/>
    <sheet name="Sheet5" sheetId="13" r:id="rId13"/>
    <sheet name="suplim 2 nov 2016 " sheetId="14" r:id="rId14"/>
    <sheet name="VAL DE CT TRIM I 2017" sheetId="15" r:id="rId15"/>
  </sheets>
  <definedNames/>
  <calcPr fullCalcOnLoad="1"/>
</workbook>
</file>

<file path=xl/sharedStrings.xml><?xml version="1.0" encoding="utf-8"?>
<sst xmlns="http://schemas.openxmlformats.org/spreadsheetml/2006/main" count="417" uniqueCount="133">
  <si>
    <t>TOTAL</t>
  </si>
  <si>
    <t>DRG</t>
  </si>
  <si>
    <t>BFT</t>
  </si>
  <si>
    <t>DENUMIRE</t>
  </si>
  <si>
    <t xml:space="preserve">SP. ZI </t>
  </si>
  <si>
    <t xml:space="preserve">cronici </t>
  </si>
  <si>
    <t>SP.BALACEANCA</t>
  </si>
  <si>
    <t>ZI</t>
  </si>
  <si>
    <t xml:space="preserve">TOTAL </t>
  </si>
  <si>
    <t>SC. CARDIOREC SRL</t>
  </si>
  <si>
    <t xml:space="preserve"> DRG</t>
  </si>
  <si>
    <t xml:space="preserve">SP.JUDETEAN </t>
  </si>
  <si>
    <t xml:space="preserve">FUNDATIA IRINA </t>
  </si>
  <si>
    <t xml:space="preserve">SP. OXXIGENE </t>
  </si>
  <si>
    <t>SP.BUFTEA</t>
  </si>
  <si>
    <t>NR CRT</t>
  </si>
  <si>
    <t xml:space="preserve">SC.RTC- AMETYST SRL </t>
  </si>
  <si>
    <t>feb</t>
  </si>
  <si>
    <t>mar</t>
  </si>
  <si>
    <t>TRIM III</t>
  </si>
  <si>
    <t>TRIM IV</t>
  </si>
  <si>
    <t xml:space="preserve">SP ZI </t>
  </si>
  <si>
    <t xml:space="preserve">TOTAL  GENERAL </t>
  </si>
  <si>
    <t>MEDIA -fara realizat la dec 2014</t>
  </si>
  <si>
    <t xml:space="preserve">incadrare </t>
  </si>
  <si>
    <t xml:space="preserve">ian </t>
  </si>
  <si>
    <t>trim I</t>
  </si>
  <si>
    <t>APR</t>
  </si>
  <si>
    <t xml:space="preserve"> </t>
  </si>
  <si>
    <t>APR DEC</t>
  </si>
  <si>
    <t xml:space="preserve">INCADRARE </t>
  </si>
  <si>
    <t>MAX</t>
  </si>
  <si>
    <t xml:space="preserve">CRONICI </t>
  </si>
  <si>
    <t xml:space="preserve">NON DRG </t>
  </si>
  <si>
    <t xml:space="preserve">TRIM I </t>
  </si>
  <si>
    <t xml:space="preserve">APR </t>
  </si>
  <si>
    <t>MAI</t>
  </si>
  <si>
    <t>IUN</t>
  </si>
  <si>
    <t>TRIM II</t>
  </si>
  <si>
    <t>IUL</t>
  </si>
  <si>
    <t>AUG</t>
  </si>
  <si>
    <t>SEP</t>
  </si>
  <si>
    <t>ANGAJAT</t>
  </si>
  <si>
    <t>BUGET 2015</t>
  </si>
  <si>
    <t xml:space="preserve">ORA </t>
  </si>
  <si>
    <t xml:space="preserve">21.04.2015 </t>
  </si>
  <si>
    <t xml:space="preserve">PROGRAM NEGOCIERI SPITALE </t>
  </si>
  <si>
    <t xml:space="preserve">SPITALE AN 2015  dupa deblocare </t>
  </si>
  <si>
    <t xml:space="preserve">IAN </t>
  </si>
  <si>
    <t xml:space="preserve">FEB </t>
  </si>
  <si>
    <t xml:space="preserve">MAR </t>
  </si>
  <si>
    <t xml:space="preserve">IUL 2016 </t>
  </si>
  <si>
    <t>trim I 2016</t>
  </si>
  <si>
    <t>trim II 2016</t>
  </si>
  <si>
    <t xml:space="preserve">AUG </t>
  </si>
  <si>
    <t xml:space="preserve">SEP </t>
  </si>
  <si>
    <t>SPITALE 2016  CONTRACTARE 2016</t>
  </si>
  <si>
    <t xml:space="preserve"> DRG </t>
  </si>
  <si>
    <t>oct</t>
  </si>
  <si>
    <t xml:space="preserve">nov </t>
  </si>
  <si>
    <t>dec</t>
  </si>
  <si>
    <t>AN 2016</t>
  </si>
  <si>
    <t>calcul incadrare spitale</t>
  </si>
  <si>
    <t>jud</t>
  </si>
  <si>
    <t>buftea</t>
  </si>
  <si>
    <t>oxxig</t>
  </si>
  <si>
    <t>irina</t>
  </si>
  <si>
    <t>RTC</t>
  </si>
  <si>
    <t>IUL-DEC</t>
  </si>
  <si>
    <t>CALCUL</t>
  </si>
  <si>
    <t>IUL-NOV</t>
  </si>
  <si>
    <t xml:space="preserve">6%- DEC </t>
  </si>
  <si>
    <t>IAN-IUN</t>
  </si>
  <si>
    <t>BUGET 2016</t>
  </si>
  <si>
    <t>IUL-NOV  INCADRARE</t>
  </si>
  <si>
    <t>LUNAR IUL-NOV</t>
  </si>
  <si>
    <t>zi</t>
  </si>
  <si>
    <t>cr</t>
  </si>
  <si>
    <t>cardior drg</t>
  </si>
  <si>
    <t>balac drg</t>
  </si>
  <si>
    <t>cronici</t>
  </si>
  <si>
    <t xml:space="preserve">zi </t>
  </si>
  <si>
    <t>trim III</t>
  </si>
  <si>
    <t>OCT</t>
  </si>
  <si>
    <t>NOV</t>
  </si>
  <si>
    <t>DEC</t>
  </si>
  <si>
    <t>CT IUL-DEC 2016</t>
  </si>
  <si>
    <t>fara RIDICARE P</t>
  </si>
  <si>
    <t xml:space="preserve">VALORI DE CONTRACT SPITALE 2016 </t>
  </si>
  <si>
    <t>SPITAL</t>
  </si>
  <si>
    <t>JUDETEAN-DRG</t>
  </si>
  <si>
    <t>CRONICI</t>
  </si>
  <si>
    <t xml:space="preserve">SP.ZI </t>
  </si>
  <si>
    <t>BALACEANCA-DRG</t>
  </si>
  <si>
    <t xml:space="preserve">SEM I </t>
  </si>
  <si>
    <t xml:space="preserve">CT 2016 </t>
  </si>
  <si>
    <t xml:space="preserve">TRIM IV </t>
  </si>
  <si>
    <t>OXXIGENE</t>
  </si>
  <si>
    <t>CARDIOREC- DRG</t>
  </si>
  <si>
    <t>BUFTEA-DRG</t>
  </si>
  <si>
    <t>SEM II</t>
  </si>
  <si>
    <t>SIUI AUG DEC</t>
  </si>
  <si>
    <t xml:space="preserve">AUG DEC INITIAL </t>
  </si>
  <si>
    <t xml:space="preserve">BUFTEA AN 2016 </t>
  </si>
  <si>
    <t>IAN R</t>
  </si>
  <si>
    <t>FEB R</t>
  </si>
  <si>
    <t xml:space="preserve">MAR R </t>
  </si>
  <si>
    <t>TRIM I  R</t>
  </si>
  <si>
    <t>APR R</t>
  </si>
  <si>
    <t>MAI R</t>
  </si>
  <si>
    <t>IUN R</t>
  </si>
  <si>
    <t>TRIM II R</t>
  </si>
  <si>
    <t xml:space="preserve">DIF TRIM I </t>
  </si>
  <si>
    <t>REG SIUI FACTURARE</t>
  </si>
  <si>
    <t>TOTAL DISPONIBIL TRIM  I</t>
  </si>
  <si>
    <t xml:space="preserve">   TRIM   I  2016  REALIZAT </t>
  </si>
  <si>
    <t xml:space="preserve">   TRIM   II  2016  REALIZAT </t>
  </si>
  <si>
    <t xml:space="preserve">DIF TRIM II </t>
  </si>
  <si>
    <t>TOTAL DISPONIBIL TRIM  II</t>
  </si>
  <si>
    <t>TRIM I</t>
  </si>
  <si>
    <t xml:space="preserve">OCT </t>
  </si>
  <si>
    <t xml:space="preserve">NOV </t>
  </si>
  <si>
    <t xml:space="preserve">CT  2016 </t>
  </si>
  <si>
    <t>trim II</t>
  </si>
  <si>
    <t>SUP NOV</t>
  </si>
  <si>
    <t>SUP DEC</t>
  </si>
  <si>
    <t>DEC FINAL</t>
  </si>
  <si>
    <t>NOV FINAL</t>
  </si>
  <si>
    <t>SUPLIM 2  15.11.2016  REFERAT 33866</t>
  </si>
  <si>
    <t xml:space="preserve">SPITALUL BALACEANCA LA 30.11.2016 </t>
  </si>
  <si>
    <t xml:space="preserve">TRIM I 2017 </t>
  </si>
  <si>
    <t xml:space="preserve">IAN=FEB=MAR </t>
  </si>
  <si>
    <t xml:space="preserve"> VALORI  DE CONTRACT LA SPITALE TRIM I 2017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</si>
</sst>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"/>
    <numFmt numFmtId="185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7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4" fontId="0" fillId="13" borderId="10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6" borderId="10" xfId="0" applyFont="1" applyFill="1" applyBorder="1" applyAlignment="1">
      <alignment/>
    </xf>
    <xf numFmtId="4" fontId="2" fillId="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3" fillId="6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2" fillId="19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/>
    </xf>
    <xf numFmtId="0" fontId="3" fillId="5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3" fillId="37" borderId="10" xfId="0" applyNumberFormat="1" applyFont="1" applyFill="1" applyBorder="1" applyAlignment="1">
      <alignment wrapText="1"/>
    </xf>
    <xf numFmtId="2" fontId="3" fillId="13" borderId="10" xfId="0" applyNumberFormat="1" applyFont="1" applyFill="1" applyBorder="1" applyAlignment="1">
      <alignment wrapText="1"/>
    </xf>
    <xf numFmtId="2" fontId="3" fillId="19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A1" sqref="A1:IV16384"/>
    </sheetView>
  </sheetViews>
  <sheetFormatPr defaultColWidth="12.57421875" defaultRowHeight="12.75"/>
  <cols>
    <col min="1" max="1" width="4.421875" style="0" customWidth="1"/>
    <col min="2" max="2" width="20.57421875" style="0" customWidth="1"/>
    <col min="3" max="4" width="11.7109375" style="0" customWidth="1"/>
    <col min="5" max="5" width="17.57421875" style="0" customWidth="1"/>
    <col min="6" max="6" width="15.140625" style="0" customWidth="1"/>
    <col min="7" max="9" width="12.57421875" style="0" customWidth="1"/>
    <col min="10" max="10" width="17.00390625" style="0" customWidth="1"/>
    <col min="11" max="11" width="17.8515625" style="0" customWidth="1"/>
  </cols>
  <sheetData>
    <row r="2" ht="12.75">
      <c r="B2" s="15">
        <v>42095</v>
      </c>
    </row>
    <row r="4" spans="1:11" ht="12.75" customHeight="1">
      <c r="A4" s="70" t="s">
        <v>15</v>
      </c>
      <c r="B4" s="71" t="s">
        <v>3</v>
      </c>
      <c r="C4" s="71" t="s">
        <v>19</v>
      </c>
      <c r="D4" s="71" t="s">
        <v>20</v>
      </c>
      <c r="E4" s="71" t="s">
        <v>23</v>
      </c>
      <c r="F4" s="71" t="s">
        <v>24</v>
      </c>
      <c r="G4" s="72" t="s">
        <v>25</v>
      </c>
      <c r="H4" s="72" t="s">
        <v>17</v>
      </c>
      <c r="I4" s="72" t="s">
        <v>18</v>
      </c>
      <c r="J4" s="72" t="s">
        <v>26</v>
      </c>
      <c r="K4" s="72" t="s">
        <v>27</v>
      </c>
    </row>
    <row r="5" spans="1:11" ht="12.75">
      <c r="A5" s="70"/>
      <c r="B5" s="71"/>
      <c r="C5" s="71"/>
      <c r="D5" s="71"/>
      <c r="E5" s="71"/>
      <c r="F5" s="71"/>
      <c r="G5" s="72"/>
      <c r="H5" s="72"/>
      <c r="I5" s="72"/>
      <c r="J5" s="72"/>
      <c r="K5" s="72"/>
    </row>
    <row r="6" spans="1:11" ht="12.75">
      <c r="A6" s="2">
        <v>1</v>
      </c>
      <c r="B6" s="5" t="s">
        <v>11</v>
      </c>
      <c r="C6" s="5"/>
      <c r="D6" s="5"/>
      <c r="E6" s="5"/>
      <c r="F6" s="3"/>
      <c r="G6" s="4"/>
      <c r="H6" s="4"/>
      <c r="I6" s="4"/>
      <c r="J6" s="4"/>
      <c r="K6" s="3"/>
    </row>
    <row r="7" spans="1:11" ht="12.75">
      <c r="A7" s="2"/>
      <c r="B7" s="7"/>
      <c r="C7" s="7"/>
      <c r="D7" s="7"/>
      <c r="E7" s="7"/>
      <c r="F7" s="3"/>
      <c r="G7" s="4"/>
      <c r="H7" s="4"/>
      <c r="I7" s="4"/>
      <c r="J7" s="4"/>
      <c r="K7" s="3"/>
    </row>
    <row r="8" spans="1:11" ht="15">
      <c r="A8" s="2"/>
      <c r="B8" s="7" t="s">
        <v>1</v>
      </c>
      <c r="C8" s="8">
        <v>4372210.34</v>
      </c>
      <c r="D8" s="8">
        <v>4233899.07</v>
      </c>
      <c r="E8" s="8">
        <f>(C8+D8)/6</f>
        <v>1434351.5683333334</v>
      </c>
      <c r="F8" s="9">
        <v>1434242.31</v>
      </c>
      <c r="G8" s="10">
        <v>1434242.31</v>
      </c>
      <c r="H8" s="10">
        <v>1434242.31</v>
      </c>
      <c r="I8" s="10">
        <v>1434242.31</v>
      </c>
      <c r="J8" s="13">
        <f>G8+H8+I8</f>
        <v>4302726.93</v>
      </c>
      <c r="K8" s="16">
        <v>1595596.35</v>
      </c>
    </row>
    <row r="9" spans="1:11" ht="15">
      <c r="A9" s="2"/>
      <c r="B9" s="7" t="s">
        <v>4</v>
      </c>
      <c r="C9" s="8">
        <v>75584</v>
      </c>
      <c r="D9" s="8">
        <v>276748.82</v>
      </c>
      <c r="E9" s="8">
        <f>(C9+D9)/6</f>
        <v>58722.136666666665</v>
      </c>
      <c r="F9" s="8">
        <v>58722.136666666665</v>
      </c>
      <c r="G9" s="11">
        <v>58722.136666666665</v>
      </c>
      <c r="H9" s="11">
        <v>58722.136666666665</v>
      </c>
      <c r="I9" s="11">
        <v>58722.136666666665</v>
      </c>
      <c r="J9" s="13">
        <f>G9+H9+I9</f>
        <v>176166.41</v>
      </c>
      <c r="K9" s="16">
        <v>70000</v>
      </c>
    </row>
    <row r="10" spans="1:11" ht="15">
      <c r="A10" s="2"/>
      <c r="B10" s="7" t="s">
        <v>2</v>
      </c>
      <c r="C10" s="8">
        <v>465742.28</v>
      </c>
      <c r="D10" s="8">
        <v>741561.8</v>
      </c>
      <c r="E10" s="8">
        <f>(C10+D10)/6</f>
        <v>201217.34666666668</v>
      </c>
      <c r="F10" s="9">
        <v>198876.24</v>
      </c>
      <c r="G10" s="10">
        <v>198876.24</v>
      </c>
      <c r="H10" s="10">
        <v>198876.24</v>
      </c>
      <c r="I10" s="10">
        <v>198876.24</v>
      </c>
      <c r="J10" s="13">
        <f>G10+H10+I10</f>
        <v>596628.72</v>
      </c>
      <c r="K10" s="16">
        <v>162274.12</v>
      </c>
    </row>
    <row r="11" spans="1:11" ht="15">
      <c r="A11" s="2"/>
      <c r="B11" s="5" t="s">
        <v>0</v>
      </c>
      <c r="C11" s="6">
        <f aca="true" t="shared" si="0" ref="C11:I11">SUM(C8:C10)</f>
        <v>4913536.62</v>
      </c>
      <c r="D11" s="6">
        <f t="shared" si="0"/>
        <v>5252209.69</v>
      </c>
      <c r="E11" s="6">
        <f t="shared" si="0"/>
        <v>1694291.0516666668</v>
      </c>
      <c r="F11" s="6">
        <f t="shared" si="0"/>
        <v>1691840.6866666668</v>
      </c>
      <c r="G11" s="10">
        <f t="shared" si="0"/>
        <v>1691840.6866666668</v>
      </c>
      <c r="H11" s="10">
        <f t="shared" si="0"/>
        <v>1691840.6866666668</v>
      </c>
      <c r="I11" s="10">
        <f t="shared" si="0"/>
        <v>1691840.6866666668</v>
      </c>
      <c r="J11" s="13">
        <f>G11+H11+I11</f>
        <v>5075522.0600000005</v>
      </c>
      <c r="K11" s="17">
        <f>SUM(K8:K10)</f>
        <v>1827870.4700000002</v>
      </c>
    </row>
    <row r="12" spans="1:11" ht="15">
      <c r="A12" s="2">
        <v>2</v>
      </c>
      <c r="B12" s="5" t="s">
        <v>6</v>
      </c>
      <c r="C12" s="6"/>
      <c r="D12" s="6"/>
      <c r="E12" s="8">
        <f>(C12+D12)/6</f>
        <v>0</v>
      </c>
      <c r="F12" s="9"/>
      <c r="G12" s="10"/>
      <c r="H12" s="10"/>
      <c r="I12" s="10"/>
      <c r="J12" s="13"/>
      <c r="K12" s="18"/>
    </row>
    <row r="13" spans="1:11" ht="15">
      <c r="A13" s="2"/>
      <c r="B13" s="7" t="s">
        <v>1</v>
      </c>
      <c r="C13" s="8">
        <v>1209756.41</v>
      </c>
      <c r="D13" s="8">
        <v>1202391.1</v>
      </c>
      <c r="E13" s="8">
        <f>(C13+D13)/6</f>
        <v>402024.58499999996</v>
      </c>
      <c r="F13" s="9">
        <v>394045.47</v>
      </c>
      <c r="G13" s="10">
        <v>394045.47</v>
      </c>
      <c r="H13" s="10">
        <v>394045.47</v>
      </c>
      <c r="I13" s="10">
        <v>394045.47</v>
      </c>
      <c r="J13" s="13">
        <f>G13+H13+I13</f>
        <v>1182136.41</v>
      </c>
      <c r="K13" s="6">
        <v>218518.15</v>
      </c>
    </row>
    <row r="14" spans="1:11" ht="15">
      <c r="A14" s="2"/>
      <c r="B14" s="7" t="s">
        <v>5</v>
      </c>
      <c r="C14" s="8">
        <v>483814.52</v>
      </c>
      <c r="D14" s="8">
        <v>356825.84</v>
      </c>
      <c r="E14" s="8">
        <f>(C14+D14)/6</f>
        <v>140106.72666666668</v>
      </c>
      <c r="F14" s="9">
        <v>123508</v>
      </c>
      <c r="G14" s="10">
        <v>123508</v>
      </c>
      <c r="H14" s="10">
        <v>123508</v>
      </c>
      <c r="I14" s="10">
        <v>123508</v>
      </c>
      <c r="J14" s="13">
        <f>G14+H14+I14</f>
        <v>370524</v>
      </c>
      <c r="K14" s="6">
        <v>132995</v>
      </c>
    </row>
    <row r="15" spans="1:11" ht="15">
      <c r="A15" s="2"/>
      <c r="B15" s="5" t="s">
        <v>0</v>
      </c>
      <c r="C15" s="6">
        <f aca="true" t="shared" si="1" ref="C15:I15">SUM(C13:C14)</f>
        <v>1693570.93</v>
      </c>
      <c r="D15" s="6">
        <f t="shared" si="1"/>
        <v>1559216.9400000002</v>
      </c>
      <c r="E15" s="6">
        <f t="shared" si="1"/>
        <v>542131.3116666666</v>
      </c>
      <c r="F15" s="6">
        <f t="shared" si="1"/>
        <v>517553.47</v>
      </c>
      <c r="G15" s="10">
        <f t="shared" si="1"/>
        <v>517553.47</v>
      </c>
      <c r="H15" s="10">
        <f t="shared" si="1"/>
        <v>517553.47</v>
      </c>
      <c r="I15" s="10">
        <f t="shared" si="1"/>
        <v>517553.47</v>
      </c>
      <c r="J15" s="13">
        <f>G15+H15+I15</f>
        <v>1552660.41</v>
      </c>
      <c r="K15" s="16">
        <f>SUM(K13:K14)</f>
        <v>351513.15</v>
      </c>
    </row>
    <row r="16" spans="1:11" ht="15">
      <c r="A16" s="2">
        <v>3</v>
      </c>
      <c r="B16" s="5" t="s">
        <v>12</v>
      </c>
      <c r="C16" s="6">
        <v>238211.82</v>
      </c>
      <c r="D16" s="6">
        <v>282369.88</v>
      </c>
      <c r="E16" s="8">
        <f>(C16+D16)/6</f>
        <v>86763.61666666667</v>
      </c>
      <c r="F16" s="9">
        <v>69979.14</v>
      </c>
      <c r="G16" s="10">
        <v>69979.14</v>
      </c>
      <c r="H16" s="10">
        <v>69979.14</v>
      </c>
      <c r="I16" s="10">
        <v>69979.14</v>
      </c>
      <c r="J16" s="13">
        <f>G16+H16+I16</f>
        <v>209937.41999999998</v>
      </c>
      <c r="K16" s="16">
        <v>50000</v>
      </c>
    </row>
    <row r="17" spans="1:11" ht="15">
      <c r="A17" s="2">
        <v>4</v>
      </c>
      <c r="B17" s="5" t="s">
        <v>13</v>
      </c>
      <c r="C17" s="6">
        <v>371937.96</v>
      </c>
      <c r="D17" s="6">
        <v>400257</v>
      </c>
      <c r="E17" s="8">
        <f>(C17+D17)/6</f>
        <v>128699.15999999999</v>
      </c>
      <c r="F17" s="9">
        <v>123156</v>
      </c>
      <c r="G17" s="10">
        <v>123156</v>
      </c>
      <c r="H17" s="10">
        <v>123156</v>
      </c>
      <c r="I17" s="10">
        <v>123156</v>
      </c>
      <c r="J17" s="13">
        <f>G17+H17+I17</f>
        <v>369468</v>
      </c>
      <c r="K17" s="16">
        <v>80000</v>
      </c>
    </row>
    <row r="18" spans="1:11" ht="15">
      <c r="A18" s="2">
        <v>5</v>
      </c>
      <c r="B18" s="5" t="s">
        <v>14</v>
      </c>
      <c r="C18" s="6"/>
      <c r="D18" s="6">
        <v>0</v>
      </c>
      <c r="E18" s="8">
        <f>(C18+D18)/6</f>
        <v>0</v>
      </c>
      <c r="F18" s="9"/>
      <c r="G18" s="10"/>
      <c r="H18" s="10"/>
      <c r="I18" s="10"/>
      <c r="J18" s="13"/>
      <c r="K18" s="16"/>
    </row>
    <row r="19" spans="1:11" ht="15">
      <c r="A19" s="2"/>
      <c r="B19" s="7" t="s">
        <v>10</v>
      </c>
      <c r="C19" s="8">
        <v>593866.44</v>
      </c>
      <c r="D19" s="8">
        <v>593866.44</v>
      </c>
      <c r="E19" s="8">
        <f>(C19+D19)/6</f>
        <v>197955.47999999998</v>
      </c>
      <c r="F19" s="9">
        <v>197955.48</v>
      </c>
      <c r="G19" s="10">
        <v>197955.48</v>
      </c>
      <c r="H19" s="10">
        <v>197955.48</v>
      </c>
      <c r="I19" s="10">
        <v>197955.48</v>
      </c>
      <c r="J19" s="13">
        <f aca="true" t="shared" si="2" ref="J19:J25">G19+H19+I19</f>
        <v>593866.4400000001</v>
      </c>
      <c r="K19" s="6">
        <v>237871.92</v>
      </c>
    </row>
    <row r="20" spans="1:11" ht="15">
      <c r="A20" s="2"/>
      <c r="B20" s="7" t="s">
        <v>7</v>
      </c>
      <c r="C20" s="8">
        <v>352136.72</v>
      </c>
      <c r="D20" s="8">
        <v>410006.03</v>
      </c>
      <c r="E20" s="8">
        <f>(C20+D20)/6</f>
        <v>127023.79166666667</v>
      </c>
      <c r="F20" s="9">
        <v>125000</v>
      </c>
      <c r="G20" s="10">
        <v>125000</v>
      </c>
      <c r="H20" s="10">
        <v>125000</v>
      </c>
      <c r="I20" s="10">
        <v>125000</v>
      </c>
      <c r="J20" s="13">
        <f t="shared" si="2"/>
        <v>375000</v>
      </c>
      <c r="K20" s="6">
        <v>98000</v>
      </c>
    </row>
    <row r="21" spans="1:11" ht="15">
      <c r="A21" s="2"/>
      <c r="B21" s="5" t="s">
        <v>0</v>
      </c>
      <c r="C21" s="6">
        <f>SUM(C19:C20)</f>
        <v>946003.1599999999</v>
      </c>
      <c r="D21" s="6">
        <f aca="true" t="shared" si="3" ref="D21:I21">SUM(D19:D20)</f>
        <v>1003872.47</v>
      </c>
      <c r="E21" s="6">
        <f t="shared" si="3"/>
        <v>324979.27166666667</v>
      </c>
      <c r="F21" s="6">
        <f t="shared" si="3"/>
        <v>322955.48</v>
      </c>
      <c r="G21" s="10">
        <f t="shared" si="3"/>
        <v>322955.48</v>
      </c>
      <c r="H21" s="10">
        <f t="shared" si="3"/>
        <v>322955.48</v>
      </c>
      <c r="I21" s="10">
        <f t="shared" si="3"/>
        <v>322955.48</v>
      </c>
      <c r="J21" s="13">
        <f t="shared" si="2"/>
        <v>968866.44</v>
      </c>
      <c r="K21" s="17">
        <f>SUM(K19:K20)</f>
        <v>335871.92000000004</v>
      </c>
    </row>
    <row r="22" spans="1:11" ht="15">
      <c r="A22" s="2">
        <v>6</v>
      </c>
      <c r="B22" s="5" t="s">
        <v>16</v>
      </c>
      <c r="C22" s="6">
        <v>3814801.04</v>
      </c>
      <c r="D22" s="6">
        <v>3488846.88</v>
      </c>
      <c r="E22" s="8">
        <f>(C22+D22)/6</f>
        <v>1217274.6533333333</v>
      </c>
      <c r="F22" s="9">
        <v>785907.21</v>
      </c>
      <c r="G22" s="10">
        <v>785907.21</v>
      </c>
      <c r="H22" s="10">
        <v>785907.21</v>
      </c>
      <c r="I22" s="10">
        <v>785907.21</v>
      </c>
      <c r="J22" s="13">
        <f t="shared" si="2"/>
        <v>2357721.63</v>
      </c>
      <c r="K22" s="16"/>
    </row>
    <row r="23" spans="1:11" ht="15">
      <c r="A23" s="2">
        <v>7</v>
      </c>
      <c r="B23" s="5" t="s">
        <v>9</v>
      </c>
      <c r="C23" s="6">
        <v>93243.11</v>
      </c>
      <c r="D23" s="6">
        <v>76194.27</v>
      </c>
      <c r="E23" s="8">
        <f>(C23+D23)/6</f>
        <v>28239.563333333335</v>
      </c>
      <c r="F23" s="8">
        <v>26903.52</v>
      </c>
      <c r="G23" s="11">
        <v>26903.52</v>
      </c>
      <c r="H23" s="11">
        <v>26903.52</v>
      </c>
      <c r="I23" s="11">
        <v>26903.52</v>
      </c>
      <c r="J23" s="13">
        <f t="shared" si="2"/>
        <v>80710.56</v>
      </c>
      <c r="K23" s="16">
        <v>30000</v>
      </c>
    </row>
    <row r="24" spans="1:11" ht="15">
      <c r="A24" s="2"/>
      <c r="B24" s="5" t="s">
        <v>21</v>
      </c>
      <c r="C24" s="6">
        <v>77782.14</v>
      </c>
      <c r="D24" s="6">
        <v>188303.38</v>
      </c>
      <c r="E24" s="8">
        <f>(C24+D24)/6</f>
        <v>44347.58666666667</v>
      </c>
      <c r="F24" s="8">
        <v>45704.49</v>
      </c>
      <c r="G24" s="11">
        <v>45704.49</v>
      </c>
      <c r="H24" s="11">
        <v>45704.49</v>
      </c>
      <c r="I24" s="11">
        <v>45704.49</v>
      </c>
      <c r="J24" s="13">
        <f t="shared" si="2"/>
        <v>137113.47</v>
      </c>
      <c r="K24" s="16">
        <v>70000</v>
      </c>
    </row>
    <row r="25" spans="1:11" ht="15">
      <c r="A25" s="2"/>
      <c r="B25" s="5" t="s">
        <v>8</v>
      </c>
      <c r="C25" s="6">
        <f>SUM(C23:C24)</f>
        <v>171025.25</v>
      </c>
      <c r="D25" s="6">
        <f aca="true" t="shared" si="4" ref="D25:I25">SUM(D23:D24)</f>
        <v>264497.65</v>
      </c>
      <c r="E25" s="6">
        <f t="shared" si="4"/>
        <v>72587.15000000001</v>
      </c>
      <c r="F25" s="6">
        <f t="shared" si="4"/>
        <v>72608.01</v>
      </c>
      <c r="G25" s="10">
        <f t="shared" si="4"/>
        <v>72608.01</v>
      </c>
      <c r="H25" s="10">
        <f t="shared" si="4"/>
        <v>72608.01</v>
      </c>
      <c r="I25" s="10">
        <f t="shared" si="4"/>
        <v>72608.01</v>
      </c>
      <c r="J25" s="13">
        <f t="shared" si="2"/>
        <v>217824.02999999997</v>
      </c>
      <c r="K25" s="16">
        <f>SUM(K23:K24)</f>
        <v>100000</v>
      </c>
    </row>
    <row r="26" spans="1:11" ht="15.75">
      <c r="A26" s="3"/>
      <c r="B26" s="12" t="s">
        <v>22</v>
      </c>
      <c r="C26" s="6">
        <f aca="true" t="shared" si="5" ref="C26:J26">C11+C15+C16+C17+C21+C22+C25</f>
        <v>12149086.780000001</v>
      </c>
      <c r="D26" s="6">
        <f t="shared" si="5"/>
        <v>12251270.51</v>
      </c>
      <c r="E26" s="6">
        <f t="shared" si="5"/>
        <v>4066726.215</v>
      </c>
      <c r="F26" s="6">
        <f t="shared" si="5"/>
        <v>3583999.9966666666</v>
      </c>
      <c r="G26" s="10">
        <f t="shared" si="5"/>
        <v>3583999.9966666666</v>
      </c>
      <c r="H26" s="10">
        <f t="shared" si="5"/>
        <v>3583999.9966666666</v>
      </c>
      <c r="I26" s="10">
        <f t="shared" si="5"/>
        <v>3583999.9966666666</v>
      </c>
      <c r="J26" s="14">
        <f t="shared" si="5"/>
        <v>10751999.99</v>
      </c>
      <c r="K26" s="16">
        <f>K25+K21+K17+K16+K15+K11+K22</f>
        <v>2745255.54</v>
      </c>
    </row>
    <row r="38" ht="12.75">
      <c r="D38" t="s">
        <v>28</v>
      </c>
    </row>
  </sheetData>
  <sheetProtection/>
  <mergeCells count="11">
    <mergeCell ref="K4:K5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</mergeCells>
  <printOptions/>
  <pageMargins left="0.16" right="0.17" top="1" bottom="1" header="0.5" footer="0.5"/>
  <pageSetup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29"/>
  <sheetViews>
    <sheetView zoomScalePageLayoutView="0" workbookViewId="0" topLeftCell="A1">
      <selection activeCell="H9" sqref="H9:I27"/>
    </sheetView>
  </sheetViews>
  <sheetFormatPr defaultColWidth="9.140625" defaultRowHeight="12.75"/>
  <cols>
    <col min="2" max="2" width="15.28125" style="0" customWidth="1"/>
    <col min="3" max="3" width="11.421875" style="0" customWidth="1"/>
    <col min="4" max="4" width="10.8515625" style="0" customWidth="1"/>
    <col min="5" max="5" width="11.140625" style="0" customWidth="1"/>
    <col min="6" max="6" width="11.00390625" style="0" customWidth="1"/>
    <col min="7" max="7" width="13.7109375" style="0" customWidth="1"/>
    <col min="8" max="8" width="10.57421875" style="0" customWidth="1"/>
    <col min="9" max="9" width="11.57421875" style="0" customWidth="1"/>
    <col min="10" max="10" width="10.57421875" style="0" customWidth="1"/>
    <col min="11" max="11" width="12.140625" style="0" customWidth="1"/>
    <col min="12" max="12" width="11.00390625" style="0" customWidth="1"/>
  </cols>
  <sheetData>
    <row r="3" ht="12.75">
      <c r="C3" s="1" t="s">
        <v>88</v>
      </c>
    </row>
    <row r="5" ht="12.75">
      <c r="C5" s="42"/>
    </row>
    <row r="6" ht="12.75">
      <c r="C6" s="42"/>
    </row>
    <row r="7" spans="2:12" ht="12.75">
      <c r="B7" s="2" t="s">
        <v>89</v>
      </c>
      <c r="C7" s="53" t="s">
        <v>34</v>
      </c>
      <c r="D7" s="44" t="s">
        <v>39</v>
      </c>
      <c r="E7" s="44" t="s">
        <v>40</v>
      </c>
      <c r="F7" s="44" t="s">
        <v>55</v>
      </c>
      <c r="G7" s="53" t="s">
        <v>19</v>
      </c>
      <c r="H7" s="7" t="s">
        <v>83</v>
      </c>
      <c r="I7" s="44" t="s">
        <v>84</v>
      </c>
      <c r="J7" s="44" t="s">
        <v>85</v>
      </c>
      <c r="K7" s="53" t="s">
        <v>96</v>
      </c>
      <c r="L7" s="7" t="s">
        <v>95</v>
      </c>
    </row>
    <row r="8" spans="2:12" ht="12.75">
      <c r="B8" s="44"/>
      <c r="C8" s="53"/>
      <c r="D8" s="44"/>
      <c r="E8" s="44"/>
      <c r="F8" s="44"/>
      <c r="G8" s="53"/>
      <c r="H8" s="44"/>
      <c r="I8" s="44"/>
      <c r="J8" s="44"/>
      <c r="K8" s="53"/>
      <c r="L8" s="44"/>
    </row>
    <row r="9" spans="2:12" ht="12.75">
      <c r="B9" s="2" t="s">
        <v>90</v>
      </c>
      <c r="C9" s="54">
        <v>10505200.5</v>
      </c>
      <c r="D9" s="26">
        <v>1729841.85</v>
      </c>
      <c r="E9" s="26">
        <v>1803229.09</v>
      </c>
      <c r="F9" s="26">
        <v>1803229.09</v>
      </c>
      <c r="G9" s="54">
        <f>D9+E9+F9</f>
        <v>5336300.03</v>
      </c>
      <c r="H9" s="26">
        <v>1729841.86</v>
      </c>
      <c r="I9" s="26">
        <v>1729841.86</v>
      </c>
      <c r="J9" s="26">
        <v>1729841.86</v>
      </c>
      <c r="K9" s="54">
        <f>H9+I9+J9</f>
        <v>5189525.58</v>
      </c>
      <c r="L9" s="26">
        <f aca="true" t="shared" si="0" ref="L9:L27">C9+G9+K9</f>
        <v>21031026.11</v>
      </c>
    </row>
    <row r="10" spans="2:12" ht="12.75">
      <c r="B10" s="44" t="s">
        <v>91</v>
      </c>
      <c r="C10" s="54">
        <v>1057099.98</v>
      </c>
      <c r="D10" s="26">
        <v>175876.12</v>
      </c>
      <c r="E10" s="26">
        <v>178093.3</v>
      </c>
      <c r="F10" s="26">
        <v>178093.3</v>
      </c>
      <c r="G10" s="54">
        <f aca="true" t="shared" si="1" ref="G10:G27">D10+E10+F10</f>
        <v>532062.72</v>
      </c>
      <c r="H10" s="26">
        <v>173467.5</v>
      </c>
      <c r="I10" s="26">
        <v>171154.6</v>
      </c>
      <c r="J10" s="26">
        <v>173467.5</v>
      </c>
      <c r="K10" s="54">
        <f aca="true" t="shared" si="2" ref="K10:K27">H10+I10+J10</f>
        <v>518089.6</v>
      </c>
      <c r="L10" s="26">
        <f t="shared" si="0"/>
        <v>2107252.3</v>
      </c>
    </row>
    <row r="11" spans="2:12" ht="12.75">
      <c r="B11" s="44" t="s">
        <v>92</v>
      </c>
      <c r="C11" s="54">
        <v>358382.94</v>
      </c>
      <c r="D11" s="26">
        <v>50000</v>
      </c>
      <c r="E11" s="26">
        <v>51018</v>
      </c>
      <c r="F11" s="26">
        <v>47928.56</v>
      </c>
      <c r="G11" s="54">
        <f t="shared" si="1"/>
        <v>148946.56</v>
      </c>
      <c r="H11" s="26">
        <v>47928.56</v>
      </c>
      <c r="I11" s="26">
        <v>47648.56</v>
      </c>
      <c r="J11" s="26">
        <v>47928.56</v>
      </c>
      <c r="K11" s="54">
        <f t="shared" si="2"/>
        <v>143505.68</v>
      </c>
      <c r="L11" s="26">
        <f t="shared" si="0"/>
        <v>650835.1799999999</v>
      </c>
    </row>
    <row r="12" spans="2:12" ht="12.75">
      <c r="B12" s="45"/>
      <c r="C12" s="54"/>
      <c r="D12" s="46"/>
      <c r="E12" s="46"/>
      <c r="F12" s="46"/>
      <c r="G12" s="54">
        <f t="shared" si="1"/>
        <v>0</v>
      </c>
      <c r="H12" s="46">
        <v>0</v>
      </c>
      <c r="I12" s="46">
        <v>0</v>
      </c>
      <c r="J12" s="46">
        <v>0</v>
      </c>
      <c r="K12" s="54">
        <f t="shared" si="2"/>
        <v>0</v>
      </c>
      <c r="L12" s="26">
        <f t="shared" si="0"/>
        <v>0</v>
      </c>
    </row>
    <row r="13" spans="2:12" ht="12.75">
      <c r="B13" s="56" t="s">
        <v>93</v>
      </c>
      <c r="C13" s="57">
        <v>2146505.82</v>
      </c>
      <c r="D13" s="58">
        <v>357245.46</v>
      </c>
      <c r="E13" s="58">
        <v>174653.34</v>
      </c>
      <c r="F13" s="58">
        <v>174653.34</v>
      </c>
      <c r="G13" s="58">
        <f t="shared" si="1"/>
        <v>706552.14</v>
      </c>
      <c r="H13" s="58">
        <v>228240.16</v>
      </c>
      <c r="I13" s="58">
        <v>228240.16</v>
      </c>
      <c r="J13" s="58">
        <v>228240.16</v>
      </c>
      <c r="K13" s="58">
        <f t="shared" si="2"/>
        <v>684720.48</v>
      </c>
      <c r="L13" s="58">
        <f t="shared" si="0"/>
        <v>3537778.44</v>
      </c>
    </row>
    <row r="14" spans="2:12" ht="12.75">
      <c r="B14" s="59" t="s">
        <v>80</v>
      </c>
      <c r="C14" s="58">
        <v>693890.4</v>
      </c>
      <c r="D14" s="58">
        <v>270855.05</v>
      </c>
      <c r="E14" s="58">
        <v>363961.48</v>
      </c>
      <c r="F14" s="58">
        <v>363961.48</v>
      </c>
      <c r="G14" s="58">
        <f t="shared" si="1"/>
        <v>998778.01</v>
      </c>
      <c r="H14" s="58">
        <v>330104.6</v>
      </c>
      <c r="I14" s="58">
        <v>321640.38</v>
      </c>
      <c r="J14" s="58">
        <v>330104.6</v>
      </c>
      <c r="K14" s="58">
        <f t="shared" si="2"/>
        <v>981849.58</v>
      </c>
      <c r="L14" s="58">
        <f t="shared" si="0"/>
        <v>2674517.99</v>
      </c>
    </row>
    <row r="15" spans="2:12" ht="12.75">
      <c r="B15" s="59" t="s">
        <v>92</v>
      </c>
      <c r="C15" s="58">
        <v>0</v>
      </c>
      <c r="D15" s="58">
        <v>0</v>
      </c>
      <c r="E15" s="58">
        <v>5926.23</v>
      </c>
      <c r="F15" s="58">
        <v>9426.23</v>
      </c>
      <c r="G15" s="58">
        <f t="shared" si="1"/>
        <v>15352.46</v>
      </c>
      <c r="H15" s="58">
        <v>4926.23</v>
      </c>
      <c r="I15" s="58">
        <v>4626.23</v>
      </c>
      <c r="J15" s="58">
        <v>4926.23</v>
      </c>
      <c r="K15" s="58">
        <f t="shared" si="2"/>
        <v>14478.689999999999</v>
      </c>
      <c r="L15" s="58">
        <f t="shared" si="0"/>
        <v>29831.149999999998</v>
      </c>
    </row>
    <row r="16" spans="2:12" ht="12.75">
      <c r="B16" s="45"/>
      <c r="C16" s="54"/>
      <c r="D16" s="46"/>
      <c r="E16" s="46"/>
      <c r="F16" s="46"/>
      <c r="G16" s="54">
        <f t="shared" si="1"/>
        <v>0</v>
      </c>
      <c r="H16" s="46">
        <v>0</v>
      </c>
      <c r="I16" s="46">
        <v>0</v>
      </c>
      <c r="J16" s="46">
        <v>0</v>
      </c>
      <c r="K16" s="54">
        <f t="shared" si="2"/>
        <v>0</v>
      </c>
      <c r="L16" s="26">
        <f t="shared" si="0"/>
        <v>0</v>
      </c>
    </row>
    <row r="17" spans="2:12" ht="12.75">
      <c r="B17" s="2" t="s">
        <v>99</v>
      </c>
      <c r="C17" s="55">
        <v>1804545.6</v>
      </c>
      <c r="D17" s="26">
        <v>301411.11</v>
      </c>
      <c r="E17" s="26">
        <v>391834.44</v>
      </c>
      <c r="F17" s="26">
        <v>391834.44</v>
      </c>
      <c r="G17" s="54">
        <f t="shared" si="1"/>
        <v>1085079.99</v>
      </c>
      <c r="H17" s="26">
        <v>351646.3</v>
      </c>
      <c r="I17" s="26">
        <v>351646.3</v>
      </c>
      <c r="J17" s="26">
        <v>351646.3</v>
      </c>
      <c r="K17" s="54">
        <f t="shared" si="2"/>
        <v>1054938.9</v>
      </c>
      <c r="L17" s="26">
        <f t="shared" si="0"/>
        <v>3944564.4899999998</v>
      </c>
    </row>
    <row r="18" spans="2:12" ht="12.75">
      <c r="B18" s="44" t="s">
        <v>92</v>
      </c>
      <c r="C18" s="54">
        <v>599985.33</v>
      </c>
      <c r="D18" s="26">
        <v>99995.11</v>
      </c>
      <c r="E18" s="26">
        <v>108723.24</v>
      </c>
      <c r="F18" s="26">
        <v>108723.24</v>
      </c>
      <c r="G18" s="54">
        <f t="shared" si="1"/>
        <v>317441.59</v>
      </c>
      <c r="H18" s="26">
        <v>102903.17</v>
      </c>
      <c r="I18" s="26">
        <v>102903.17</v>
      </c>
      <c r="J18" s="26">
        <v>102903.17</v>
      </c>
      <c r="K18" s="54">
        <f t="shared" si="2"/>
        <v>308709.51</v>
      </c>
      <c r="L18" s="26">
        <f t="shared" si="0"/>
        <v>1226136.43</v>
      </c>
    </row>
    <row r="19" spans="2:12" ht="12.75">
      <c r="B19" s="45"/>
      <c r="C19" s="54"/>
      <c r="D19" s="46"/>
      <c r="E19" s="46"/>
      <c r="F19" s="46"/>
      <c r="G19" s="54">
        <f t="shared" si="1"/>
        <v>0</v>
      </c>
      <c r="H19" s="46">
        <v>0</v>
      </c>
      <c r="I19" s="46">
        <v>0</v>
      </c>
      <c r="J19" s="46">
        <v>0</v>
      </c>
      <c r="K19" s="54">
        <f t="shared" si="2"/>
        <v>0</v>
      </c>
      <c r="L19" s="26">
        <f t="shared" si="0"/>
        <v>0</v>
      </c>
    </row>
    <row r="20" spans="2:12" ht="12.75">
      <c r="B20" s="2" t="s">
        <v>97</v>
      </c>
      <c r="C20" s="54">
        <v>676793.52</v>
      </c>
      <c r="D20" s="26">
        <v>114170.74</v>
      </c>
      <c r="E20" s="26">
        <v>108161.76</v>
      </c>
      <c r="F20" s="26">
        <v>108161.76</v>
      </c>
      <c r="G20" s="54">
        <f t="shared" si="1"/>
        <v>330494.26</v>
      </c>
      <c r="H20" s="26">
        <v>106158.76</v>
      </c>
      <c r="I20" s="26">
        <v>106158.76</v>
      </c>
      <c r="J20" s="26">
        <v>106158.76</v>
      </c>
      <c r="K20" s="54">
        <f t="shared" si="2"/>
        <v>318476.27999999997</v>
      </c>
      <c r="L20" s="26">
        <f t="shared" si="0"/>
        <v>1325764.06</v>
      </c>
    </row>
    <row r="21" spans="2:12" ht="12.75">
      <c r="B21" s="2" t="s">
        <v>12</v>
      </c>
      <c r="C21" s="54">
        <v>286985.16</v>
      </c>
      <c r="D21" s="26">
        <v>59847.48</v>
      </c>
      <c r="E21" s="26">
        <v>106029</v>
      </c>
      <c r="F21" s="26">
        <v>106029</v>
      </c>
      <c r="G21" s="54">
        <f t="shared" si="1"/>
        <v>271905.48</v>
      </c>
      <c r="H21" s="26">
        <v>88121.88</v>
      </c>
      <c r="I21" s="26">
        <v>88121.88</v>
      </c>
      <c r="J21" s="26">
        <v>88121.88</v>
      </c>
      <c r="K21" s="54">
        <f t="shared" si="2"/>
        <v>264365.64</v>
      </c>
      <c r="L21" s="26">
        <f t="shared" si="0"/>
        <v>823256.2799999999</v>
      </c>
    </row>
    <row r="22" spans="2:12" ht="12.75">
      <c r="B22" s="44"/>
      <c r="C22" s="54"/>
      <c r="D22" s="26"/>
      <c r="E22" s="26"/>
      <c r="F22" s="26"/>
      <c r="G22" s="54">
        <f t="shared" si="1"/>
        <v>0</v>
      </c>
      <c r="H22" s="26">
        <v>0</v>
      </c>
      <c r="I22" s="26">
        <v>0</v>
      </c>
      <c r="J22" s="26">
        <v>0</v>
      </c>
      <c r="K22" s="54">
        <f t="shared" si="2"/>
        <v>0</v>
      </c>
      <c r="L22" s="26">
        <f t="shared" si="0"/>
        <v>0</v>
      </c>
    </row>
    <row r="23" spans="2:12" ht="12.75">
      <c r="B23" s="2" t="s">
        <v>98</v>
      </c>
      <c r="C23" s="54">
        <v>169197.84</v>
      </c>
      <c r="D23" s="26">
        <v>27215.76</v>
      </c>
      <c r="E23" s="26">
        <v>76204.13</v>
      </c>
      <c r="F23" s="26">
        <v>76204.13</v>
      </c>
      <c r="G23" s="54">
        <f t="shared" si="1"/>
        <v>179624.02000000002</v>
      </c>
      <c r="H23" s="26">
        <v>58967.48</v>
      </c>
      <c r="I23" s="26">
        <v>58060.29</v>
      </c>
      <c r="J23" s="26">
        <v>58967.48</v>
      </c>
      <c r="K23" s="54">
        <f t="shared" si="2"/>
        <v>175995.25</v>
      </c>
      <c r="L23" s="26">
        <f t="shared" si="0"/>
        <v>524817.11</v>
      </c>
    </row>
    <row r="24" spans="2:12" ht="12.75">
      <c r="B24" s="44" t="s">
        <v>91</v>
      </c>
      <c r="C24" s="54">
        <v>116969.46</v>
      </c>
      <c r="D24" s="26">
        <v>14669.77</v>
      </c>
      <c r="E24" s="26">
        <v>22004.67</v>
      </c>
      <c r="F24" s="26">
        <v>22004.67</v>
      </c>
      <c r="G24" s="54">
        <f t="shared" si="1"/>
        <v>58679.11</v>
      </c>
      <c r="H24" s="26">
        <v>17114.74</v>
      </c>
      <c r="I24" s="26">
        <v>17114.74</v>
      </c>
      <c r="J24" s="26">
        <v>17114.74</v>
      </c>
      <c r="K24" s="54">
        <f t="shared" si="2"/>
        <v>51344.22</v>
      </c>
      <c r="L24" s="26">
        <f t="shared" si="0"/>
        <v>226992.79</v>
      </c>
    </row>
    <row r="25" spans="2:12" ht="12.75">
      <c r="B25" s="44" t="s">
        <v>92</v>
      </c>
      <c r="C25" s="54">
        <v>183290.04</v>
      </c>
      <c r="D25" s="26">
        <v>35000</v>
      </c>
      <c r="E25" s="26">
        <v>25788.59</v>
      </c>
      <c r="F25" s="26">
        <v>25788.59</v>
      </c>
      <c r="G25" s="54">
        <f t="shared" si="1"/>
        <v>86577.18</v>
      </c>
      <c r="H25" s="26">
        <v>29178.59</v>
      </c>
      <c r="I25" s="26">
        <v>29178.59</v>
      </c>
      <c r="J25" s="26">
        <v>29178.59</v>
      </c>
      <c r="K25" s="54">
        <f t="shared" si="2"/>
        <v>87535.77</v>
      </c>
      <c r="L25" s="26">
        <f t="shared" si="0"/>
        <v>357402.99</v>
      </c>
    </row>
    <row r="26" spans="2:12" ht="12.75">
      <c r="B26" s="45"/>
      <c r="C26" s="54"/>
      <c r="D26" s="46"/>
      <c r="E26" s="46"/>
      <c r="F26" s="46"/>
      <c r="G26" s="54">
        <f t="shared" si="1"/>
        <v>0</v>
      </c>
      <c r="H26" s="46">
        <v>0</v>
      </c>
      <c r="I26" s="46">
        <v>0</v>
      </c>
      <c r="J26" s="46">
        <v>0</v>
      </c>
      <c r="K26" s="54">
        <f t="shared" si="2"/>
        <v>0</v>
      </c>
      <c r="L26" s="26">
        <f t="shared" si="0"/>
        <v>0</v>
      </c>
    </row>
    <row r="27" spans="2:12" ht="12.75">
      <c r="B27" s="2" t="s">
        <v>67</v>
      </c>
      <c r="C27" s="54">
        <v>359122.8</v>
      </c>
      <c r="D27" s="26">
        <v>143894.8</v>
      </c>
      <c r="E27" s="26">
        <v>144183.96</v>
      </c>
      <c r="F27" s="26">
        <v>144183.96</v>
      </c>
      <c r="G27" s="54">
        <f t="shared" si="1"/>
        <v>432262.72</v>
      </c>
      <c r="H27" s="26">
        <v>140746.96</v>
      </c>
      <c r="I27" s="26">
        <v>140134.96</v>
      </c>
      <c r="J27" s="26">
        <v>140746.96</v>
      </c>
      <c r="K27" s="54">
        <f t="shared" si="2"/>
        <v>421628.88</v>
      </c>
      <c r="L27" s="26">
        <f t="shared" si="0"/>
        <v>1213014.4</v>
      </c>
    </row>
    <row r="28" spans="2:12" ht="12.75">
      <c r="B28" s="44"/>
      <c r="C28" s="55">
        <f aca="true" t="shared" si="3" ref="C28:L28">SUM(C9:C27)</f>
        <v>18957969.39</v>
      </c>
      <c r="D28" s="9">
        <f t="shared" si="3"/>
        <v>3380023.2499999995</v>
      </c>
      <c r="E28" s="9">
        <f t="shared" si="3"/>
        <v>3559811.2299999995</v>
      </c>
      <c r="F28" s="9">
        <f t="shared" si="3"/>
        <v>3560221.7899999996</v>
      </c>
      <c r="G28" s="9">
        <f t="shared" si="3"/>
        <v>10500056.269999998</v>
      </c>
      <c r="H28" s="9">
        <f t="shared" si="3"/>
        <v>3409346.7899999996</v>
      </c>
      <c r="I28" s="9">
        <f t="shared" si="3"/>
        <v>3396470.4799999995</v>
      </c>
      <c r="J28" s="9">
        <f t="shared" si="3"/>
        <v>3409346.7899999996</v>
      </c>
      <c r="K28" s="9">
        <f t="shared" si="3"/>
        <v>10215164.06</v>
      </c>
      <c r="L28" s="9">
        <f t="shared" si="3"/>
        <v>39673189.720000006</v>
      </c>
    </row>
    <row r="29" spans="2:12" ht="12.7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2:L27"/>
  <sheetViews>
    <sheetView zoomScalePageLayoutView="0" workbookViewId="0" topLeftCell="A1">
      <selection activeCell="J7" sqref="J7"/>
    </sheetView>
  </sheetViews>
  <sheetFormatPr defaultColWidth="12.57421875" defaultRowHeight="12.75"/>
  <cols>
    <col min="1" max="1" width="4.421875" style="0" customWidth="1"/>
    <col min="2" max="2" width="18.00390625" style="0" customWidth="1"/>
    <col min="3" max="4" width="10.140625" style="0" customWidth="1"/>
    <col min="5" max="6" width="9.8515625" style="0" customWidth="1"/>
    <col min="7" max="9" width="9.7109375" style="0" customWidth="1"/>
    <col min="10" max="11" width="11.140625" style="0" customWidth="1"/>
    <col min="12" max="12" width="12.140625" style="0" customWidth="1"/>
  </cols>
  <sheetData>
    <row r="2" spans="2:3" ht="12.75">
      <c r="B2" s="1"/>
      <c r="C2" s="1" t="s">
        <v>116</v>
      </c>
    </row>
    <row r="4" spans="1:12" ht="12.75" customHeight="1">
      <c r="A4" s="70" t="s">
        <v>15</v>
      </c>
      <c r="B4" s="71" t="s">
        <v>3</v>
      </c>
      <c r="C4" s="76" t="s">
        <v>27</v>
      </c>
      <c r="D4" s="76" t="s">
        <v>108</v>
      </c>
      <c r="E4" s="76" t="s">
        <v>36</v>
      </c>
      <c r="F4" s="76" t="s">
        <v>109</v>
      </c>
      <c r="G4" s="76" t="s">
        <v>37</v>
      </c>
      <c r="H4" s="76" t="s">
        <v>110</v>
      </c>
      <c r="I4" s="71" t="s">
        <v>117</v>
      </c>
      <c r="J4" s="71" t="s">
        <v>113</v>
      </c>
      <c r="K4" s="71" t="s">
        <v>118</v>
      </c>
      <c r="L4" s="78" t="s">
        <v>111</v>
      </c>
    </row>
    <row r="5" spans="1:12" ht="12.75">
      <c r="A5" s="70"/>
      <c r="B5" s="71"/>
      <c r="C5" s="76"/>
      <c r="D5" s="76"/>
      <c r="E5" s="76"/>
      <c r="F5" s="76"/>
      <c r="G5" s="76"/>
      <c r="H5" s="76"/>
      <c r="I5" s="71"/>
      <c r="J5" s="71"/>
      <c r="K5" s="71"/>
      <c r="L5" s="78"/>
    </row>
    <row r="6" spans="1:12" ht="12.75">
      <c r="A6" s="2">
        <v>1</v>
      </c>
      <c r="B6" s="5" t="s">
        <v>11</v>
      </c>
      <c r="C6" s="3"/>
      <c r="D6" s="3"/>
      <c r="E6" s="3"/>
      <c r="F6" s="3"/>
      <c r="G6" s="3"/>
      <c r="H6" s="3"/>
      <c r="I6" s="3"/>
      <c r="J6" s="3"/>
      <c r="K6" s="3"/>
      <c r="L6" s="35"/>
    </row>
    <row r="7" spans="1:12" ht="12.75">
      <c r="A7" s="2"/>
      <c r="B7" s="7" t="s">
        <v>1</v>
      </c>
      <c r="C7" s="26">
        <v>1731136.26</v>
      </c>
      <c r="D7" s="26">
        <v>1731136.26</v>
      </c>
      <c r="E7" s="26">
        <v>1731136.26</v>
      </c>
      <c r="F7" s="26">
        <v>1461147.12</v>
      </c>
      <c r="G7" s="26">
        <v>1731136.26</v>
      </c>
      <c r="H7" s="26">
        <v>1480176.22</v>
      </c>
      <c r="I7" s="26">
        <f>(D7-C7)+(F7-E7)+(H7-G7)</f>
        <v>-520949.17999999993</v>
      </c>
      <c r="J7" s="26">
        <v>401598.16</v>
      </c>
      <c r="K7" s="26">
        <f>I7+J7</f>
        <v>-119351.01999999996</v>
      </c>
      <c r="L7" s="63">
        <f>D7+F7+H7+J7</f>
        <v>5074057.76</v>
      </c>
    </row>
    <row r="8" spans="1:12" ht="12.75">
      <c r="A8" s="2"/>
      <c r="B8" s="7" t="s">
        <v>4</v>
      </c>
      <c r="C8" s="26">
        <v>79460.98</v>
      </c>
      <c r="D8" s="26">
        <v>73758.35</v>
      </c>
      <c r="E8" s="26">
        <v>79460.98</v>
      </c>
      <c r="F8" s="26">
        <v>66962.47</v>
      </c>
      <c r="G8" s="26">
        <v>79460.98</v>
      </c>
      <c r="H8" s="26">
        <v>68793.02</v>
      </c>
      <c r="I8" s="26">
        <f aca="true" t="shared" si="0" ref="I8:I25">(D8-C8)+(F8-E8)+(H8-G8)</f>
        <v>-28869.099999999977</v>
      </c>
      <c r="J8" s="26">
        <v>28869.04</v>
      </c>
      <c r="K8" s="26">
        <f aca="true" t="shared" si="1" ref="K8:K26">I8+J8</f>
        <v>-0.05999999997584382</v>
      </c>
      <c r="L8" s="63">
        <f aca="true" t="shared" si="2" ref="L8:L25">D8+F8+H8+J8</f>
        <v>238382.88000000003</v>
      </c>
    </row>
    <row r="9" spans="1:12" ht="12.75">
      <c r="A9" s="2"/>
      <c r="B9" s="7" t="s">
        <v>2</v>
      </c>
      <c r="C9" s="26">
        <v>176183.33</v>
      </c>
      <c r="D9" s="26">
        <v>176183.33</v>
      </c>
      <c r="E9" s="26">
        <v>176183.33</v>
      </c>
      <c r="F9" s="26">
        <v>176183.33</v>
      </c>
      <c r="G9" s="26">
        <v>176183.33</v>
      </c>
      <c r="H9" s="26">
        <v>176183.33</v>
      </c>
      <c r="I9" s="26">
        <f t="shared" si="0"/>
        <v>0</v>
      </c>
      <c r="J9" s="26"/>
      <c r="K9" s="26">
        <f t="shared" si="1"/>
        <v>0</v>
      </c>
      <c r="L9" s="63">
        <f t="shared" si="2"/>
        <v>528549.99</v>
      </c>
    </row>
    <row r="10" spans="1:12" ht="12.75">
      <c r="A10" s="2"/>
      <c r="B10" s="5" t="s">
        <v>0</v>
      </c>
      <c r="C10" s="10">
        <f aca="true" t="shared" si="3" ref="C10:H10">SUM(C7:C9)</f>
        <v>1986780.57</v>
      </c>
      <c r="D10" s="10">
        <f t="shared" si="3"/>
        <v>1981077.9400000002</v>
      </c>
      <c r="E10" s="10">
        <f t="shared" si="3"/>
        <v>1986780.57</v>
      </c>
      <c r="F10" s="10">
        <f t="shared" si="3"/>
        <v>1704292.9200000002</v>
      </c>
      <c r="G10" s="10">
        <f t="shared" si="3"/>
        <v>1986780.57</v>
      </c>
      <c r="H10" s="10">
        <f t="shared" si="3"/>
        <v>1725152.57</v>
      </c>
      <c r="I10" s="26"/>
      <c r="J10" s="10"/>
      <c r="K10" s="26">
        <f t="shared" si="1"/>
        <v>0</v>
      </c>
      <c r="L10" s="63"/>
    </row>
    <row r="11" spans="1:12" ht="12.75">
      <c r="A11" s="2">
        <v>2</v>
      </c>
      <c r="B11" s="5" t="s">
        <v>6</v>
      </c>
      <c r="C11" s="7"/>
      <c r="D11" s="7"/>
      <c r="E11" s="7"/>
      <c r="F11" s="7"/>
      <c r="G11" s="7"/>
      <c r="H11" s="7"/>
      <c r="I11" s="26"/>
      <c r="J11" s="7"/>
      <c r="K11" s="26">
        <f t="shared" si="1"/>
        <v>0</v>
      </c>
      <c r="L11" s="63">
        <f t="shared" si="2"/>
        <v>0</v>
      </c>
    </row>
    <row r="12" spans="1:12" ht="12.75">
      <c r="A12" s="2"/>
      <c r="B12" s="7" t="s">
        <v>1</v>
      </c>
      <c r="C12" s="62">
        <v>357750.97</v>
      </c>
      <c r="D12" s="62">
        <v>357750.9</v>
      </c>
      <c r="E12" s="62">
        <v>357750.97</v>
      </c>
      <c r="F12" s="62">
        <v>357750.97</v>
      </c>
      <c r="G12" s="62">
        <v>357750.97</v>
      </c>
      <c r="H12" s="62">
        <v>357750.97</v>
      </c>
      <c r="I12" s="26">
        <f t="shared" si="0"/>
        <v>-0.06999999994877726</v>
      </c>
      <c r="J12" s="62"/>
      <c r="K12" s="26">
        <f t="shared" si="1"/>
        <v>-0.06999999994877726</v>
      </c>
      <c r="L12" s="63">
        <f t="shared" si="2"/>
        <v>1073252.8399999999</v>
      </c>
    </row>
    <row r="13" spans="1:12" ht="12.75">
      <c r="A13" s="2"/>
      <c r="B13" s="7" t="s">
        <v>5</v>
      </c>
      <c r="C13" s="26">
        <v>115648.4</v>
      </c>
      <c r="D13" s="26">
        <v>115648.4</v>
      </c>
      <c r="E13" s="26">
        <v>115648.4</v>
      </c>
      <c r="F13" s="26">
        <v>115648.4</v>
      </c>
      <c r="G13" s="26">
        <v>115648.4</v>
      </c>
      <c r="H13" s="26">
        <v>115648.4</v>
      </c>
      <c r="I13" s="26">
        <f t="shared" si="0"/>
        <v>0</v>
      </c>
      <c r="J13" s="26"/>
      <c r="K13" s="26">
        <f t="shared" si="1"/>
        <v>0</v>
      </c>
      <c r="L13" s="63">
        <f t="shared" si="2"/>
        <v>346945.19999999995</v>
      </c>
    </row>
    <row r="14" spans="1:12" ht="12.75">
      <c r="A14" s="2"/>
      <c r="B14" s="5" t="s">
        <v>0</v>
      </c>
      <c r="C14" s="10">
        <f aca="true" t="shared" si="4" ref="C14:H14">SUM(C12:C13)</f>
        <v>473399.37</v>
      </c>
      <c r="D14" s="10">
        <f t="shared" si="4"/>
        <v>473399.30000000005</v>
      </c>
      <c r="E14" s="10">
        <f t="shared" si="4"/>
        <v>473399.37</v>
      </c>
      <c r="F14" s="10">
        <f t="shared" si="4"/>
        <v>473399.37</v>
      </c>
      <c r="G14" s="10">
        <f t="shared" si="4"/>
        <v>473399.37</v>
      </c>
      <c r="H14" s="10">
        <f t="shared" si="4"/>
        <v>473399.37</v>
      </c>
      <c r="I14" s="26"/>
      <c r="J14" s="10"/>
      <c r="K14" s="26">
        <f t="shared" si="1"/>
        <v>0</v>
      </c>
      <c r="L14" s="63"/>
    </row>
    <row r="15" spans="1:12" ht="12.75">
      <c r="A15" s="2">
        <v>3</v>
      </c>
      <c r="B15" s="5" t="s">
        <v>12</v>
      </c>
      <c r="C15" s="26">
        <v>47830.86</v>
      </c>
      <c r="D15" s="26">
        <v>47830.86</v>
      </c>
      <c r="E15" s="26">
        <v>47830.86</v>
      </c>
      <c r="F15" s="26">
        <v>47830.86</v>
      </c>
      <c r="G15" s="26">
        <v>47830.86</v>
      </c>
      <c r="H15" s="26">
        <v>47830.86</v>
      </c>
      <c r="I15" s="26">
        <f t="shared" si="0"/>
        <v>0</v>
      </c>
      <c r="J15" s="26"/>
      <c r="K15" s="26">
        <f t="shared" si="1"/>
        <v>0</v>
      </c>
      <c r="L15" s="63">
        <f t="shared" si="2"/>
        <v>143492.58000000002</v>
      </c>
    </row>
    <row r="16" spans="1:12" ht="12.75">
      <c r="A16" s="2">
        <v>4</v>
      </c>
      <c r="B16" s="5" t="s">
        <v>13</v>
      </c>
      <c r="C16" s="26">
        <v>112798.92</v>
      </c>
      <c r="D16" s="26">
        <v>112798.92</v>
      </c>
      <c r="E16" s="26">
        <v>112798.92</v>
      </c>
      <c r="F16" s="26">
        <v>104896.41</v>
      </c>
      <c r="G16" s="26">
        <v>112798.92</v>
      </c>
      <c r="H16" s="26">
        <v>112798.92</v>
      </c>
      <c r="I16" s="26">
        <f t="shared" si="0"/>
        <v>-7902.509999999995</v>
      </c>
      <c r="J16" s="26">
        <v>7902.51</v>
      </c>
      <c r="K16" s="26">
        <f t="shared" si="1"/>
        <v>0</v>
      </c>
      <c r="L16" s="63">
        <f t="shared" si="2"/>
        <v>338396.76</v>
      </c>
    </row>
    <row r="17" spans="1:12" ht="12.75">
      <c r="A17" s="2">
        <v>5</v>
      </c>
      <c r="B17" s="5" t="s">
        <v>14</v>
      </c>
      <c r="C17" s="7"/>
      <c r="D17" s="7"/>
      <c r="E17" s="7"/>
      <c r="F17" s="7"/>
      <c r="G17" s="7"/>
      <c r="H17" s="7"/>
      <c r="I17" s="26">
        <f t="shared" si="0"/>
        <v>0</v>
      </c>
      <c r="J17" s="7"/>
      <c r="K17" s="26">
        <f t="shared" si="1"/>
        <v>0</v>
      </c>
      <c r="L17" s="63">
        <f t="shared" si="2"/>
        <v>0</v>
      </c>
    </row>
    <row r="18" spans="1:12" ht="12.75">
      <c r="A18" s="2"/>
      <c r="B18" s="7" t="s">
        <v>10</v>
      </c>
      <c r="C18" s="26">
        <v>300757.6</v>
      </c>
      <c r="D18" s="26">
        <v>244014.34</v>
      </c>
      <c r="E18" s="26">
        <v>300757.6</v>
      </c>
      <c r="F18" s="26">
        <v>289820.96</v>
      </c>
      <c r="G18" s="26">
        <v>300757.6</v>
      </c>
      <c r="H18" s="26">
        <v>300757.6</v>
      </c>
      <c r="I18" s="26">
        <f t="shared" si="0"/>
        <v>-67679.89999999994</v>
      </c>
      <c r="J18" s="26">
        <v>66615.38</v>
      </c>
      <c r="K18" s="26">
        <f t="shared" si="1"/>
        <v>-1064.5199999999313</v>
      </c>
      <c r="L18" s="63">
        <f t="shared" si="2"/>
        <v>901208.28</v>
      </c>
    </row>
    <row r="19" spans="1:12" ht="12.75">
      <c r="A19" s="2"/>
      <c r="B19" s="7" t="s">
        <v>7</v>
      </c>
      <c r="C19" s="26">
        <v>99995.11</v>
      </c>
      <c r="D19" s="26">
        <v>99995.11</v>
      </c>
      <c r="E19" s="26">
        <v>99995.11</v>
      </c>
      <c r="F19" s="26">
        <v>99995.11</v>
      </c>
      <c r="G19" s="26">
        <v>99995.11</v>
      </c>
      <c r="H19" s="26">
        <v>99995.11</v>
      </c>
      <c r="I19" s="26">
        <f t="shared" si="0"/>
        <v>0</v>
      </c>
      <c r="J19" s="26"/>
      <c r="K19" s="26">
        <f t="shared" si="1"/>
        <v>0</v>
      </c>
      <c r="L19" s="63">
        <f t="shared" si="2"/>
        <v>299985.33</v>
      </c>
    </row>
    <row r="20" spans="1:12" ht="12.75">
      <c r="A20" s="2"/>
      <c r="B20" s="5" t="s">
        <v>0</v>
      </c>
      <c r="C20" s="10">
        <f aca="true" t="shared" si="5" ref="C20:H20">SUM(C18:C19)</f>
        <v>400752.70999999996</v>
      </c>
      <c r="D20" s="10">
        <f t="shared" si="5"/>
        <v>344009.45</v>
      </c>
      <c r="E20" s="10">
        <f t="shared" si="5"/>
        <v>400752.70999999996</v>
      </c>
      <c r="F20" s="10">
        <f t="shared" si="5"/>
        <v>389816.07</v>
      </c>
      <c r="G20" s="10">
        <f t="shared" si="5"/>
        <v>400752.70999999996</v>
      </c>
      <c r="H20" s="10">
        <f t="shared" si="5"/>
        <v>400752.70999999996</v>
      </c>
      <c r="I20" s="26"/>
      <c r="J20" s="10"/>
      <c r="K20" s="26">
        <f t="shared" si="1"/>
        <v>0</v>
      </c>
      <c r="L20" s="63"/>
    </row>
    <row r="21" spans="1:12" ht="12.75">
      <c r="A21" s="2">
        <v>6</v>
      </c>
      <c r="B21" s="5" t="s">
        <v>16</v>
      </c>
      <c r="C21" s="6">
        <v>59853.8</v>
      </c>
      <c r="D21" s="6">
        <v>59853.8</v>
      </c>
      <c r="E21" s="6">
        <v>59853.8</v>
      </c>
      <c r="F21" s="6">
        <v>59853.8</v>
      </c>
      <c r="G21" s="6">
        <v>59853.8</v>
      </c>
      <c r="H21" s="6">
        <v>59853.8</v>
      </c>
      <c r="I21" s="26">
        <f t="shared" si="0"/>
        <v>0</v>
      </c>
      <c r="J21" s="6"/>
      <c r="K21" s="26">
        <f t="shared" si="1"/>
        <v>0</v>
      </c>
      <c r="L21" s="63">
        <f t="shared" si="2"/>
        <v>179561.40000000002</v>
      </c>
    </row>
    <row r="22" spans="1:12" ht="12.75">
      <c r="A22" s="2">
        <v>7</v>
      </c>
      <c r="B22" s="5" t="s">
        <v>9</v>
      </c>
      <c r="C22" s="7"/>
      <c r="D22" s="7"/>
      <c r="E22" s="7"/>
      <c r="F22" s="7"/>
      <c r="G22" s="7"/>
      <c r="H22" s="7"/>
      <c r="I22" s="26">
        <f t="shared" si="0"/>
        <v>0</v>
      </c>
      <c r="J22" s="7"/>
      <c r="K22" s="26">
        <f t="shared" si="1"/>
        <v>0</v>
      </c>
      <c r="L22" s="63">
        <f t="shared" si="2"/>
        <v>0</v>
      </c>
    </row>
    <row r="23" spans="1:12" ht="12.75">
      <c r="A23" s="2"/>
      <c r="B23" s="7" t="s">
        <v>32</v>
      </c>
      <c r="C23" s="26">
        <v>19494.91</v>
      </c>
      <c r="D23" s="26">
        <v>19494.72</v>
      </c>
      <c r="E23" s="26">
        <v>19494.91</v>
      </c>
      <c r="F23" s="26">
        <v>19494.72</v>
      </c>
      <c r="G23" s="26">
        <v>19494.91</v>
      </c>
      <c r="H23" s="26">
        <v>19088.58</v>
      </c>
      <c r="I23" s="26">
        <f t="shared" si="0"/>
        <v>-406.7099999999955</v>
      </c>
      <c r="J23" s="26">
        <v>406.14</v>
      </c>
      <c r="K23" s="26">
        <f t="shared" si="1"/>
        <v>-0.5699999999955025</v>
      </c>
      <c r="L23" s="63">
        <f t="shared" si="2"/>
        <v>58484.16</v>
      </c>
    </row>
    <row r="24" spans="1:12" ht="12.75">
      <c r="A24" s="2"/>
      <c r="B24" s="7" t="s">
        <v>21</v>
      </c>
      <c r="C24" s="26">
        <v>30548.34</v>
      </c>
      <c r="D24" s="26">
        <v>30548.34</v>
      </c>
      <c r="E24" s="26">
        <v>33984.28</v>
      </c>
      <c r="F24" s="26">
        <v>33984.28</v>
      </c>
      <c r="G24" s="26">
        <v>30548.34</v>
      </c>
      <c r="H24" s="26">
        <v>24323.38</v>
      </c>
      <c r="I24" s="26">
        <f t="shared" si="0"/>
        <v>-6224.959999999999</v>
      </c>
      <c r="J24" s="26">
        <v>6224.96</v>
      </c>
      <c r="K24" s="26">
        <f t="shared" si="1"/>
        <v>0</v>
      </c>
      <c r="L24" s="63">
        <f t="shared" si="2"/>
        <v>95080.96</v>
      </c>
    </row>
    <row r="25" spans="1:12" ht="12.75">
      <c r="A25" s="2"/>
      <c r="B25" s="7" t="s">
        <v>33</v>
      </c>
      <c r="C25" s="26">
        <v>28199.64</v>
      </c>
      <c r="D25" s="26">
        <v>28199.64</v>
      </c>
      <c r="E25" s="26">
        <v>28199.64</v>
      </c>
      <c r="F25" s="26">
        <v>28199.64</v>
      </c>
      <c r="G25" s="26">
        <v>28199.64</v>
      </c>
      <c r="H25" s="26">
        <v>25178.25</v>
      </c>
      <c r="I25" s="26">
        <f t="shared" si="0"/>
        <v>-3021.3899999999994</v>
      </c>
      <c r="J25" s="26">
        <v>3021.29</v>
      </c>
      <c r="K25" s="26">
        <f t="shared" si="1"/>
        <v>-0.0999999999994543</v>
      </c>
      <c r="L25" s="63">
        <f t="shared" si="2"/>
        <v>84598.81999999999</v>
      </c>
    </row>
    <row r="26" spans="1:12" ht="12.75">
      <c r="A26" s="2"/>
      <c r="B26" s="5" t="s">
        <v>8</v>
      </c>
      <c r="C26" s="10">
        <f aca="true" t="shared" si="6" ref="C26:H26">SUM(C23:C25)</f>
        <v>78242.89</v>
      </c>
      <c r="D26" s="10">
        <f t="shared" si="6"/>
        <v>78242.7</v>
      </c>
      <c r="E26" s="10">
        <f t="shared" si="6"/>
        <v>81678.83</v>
      </c>
      <c r="F26" s="10">
        <f t="shared" si="6"/>
        <v>81678.64</v>
      </c>
      <c r="G26" s="10">
        <f t="shared" si="6"/>
        <v>78242.89</v>
      </c>
      <c r="H26" s="10">
        <f t="shared" si="6"/>
        <v>68590.21</v>
      </c>
      <c r="I26" s="26"/>
      <c r="J26" s="10"/>
      <c r="K26" s="26">
        <f t="shared" si="1"/>
        <v>0</v>
      </c>
      <c r="L26" s="63"/>
    </row>
    <row r="27" spans="1:12" ht="12.75">
      <c r="A27" s="3"/>
      <c r="B27" s="12" t="s">
        <v>22</v>
      </c>
      <c r="C27" s="27">
        <f aca="true" t="shared" si="7" ref="C27:H27">C26+C21+C20+C16+C15+C14+C10</f>
        <v>3159659.12</v>
      </c>
      <c r="D27" s="27">
        <f t="shared" si="7"/>
        <v>3097212.97</v>
      </c>
      <c r="E27" s="27">
        <f t="shared" si="7"/>
        <v>3163095.06</v>
      </c>
      <c r="F27" s="27">
        <f t="shared" si="7"/>
        <v>2861768.0700000003</v>
      </c>
      <c r="G27" s="27">
        <f t="shared" si="7"/>
        <v>3159659.12</v>
      </c>
      <c r="H27" s="27">
        <f t="shared" si="7"/>
        <v>2888378.4400000004</v>
      </c>
      <c r="I27" s="27">
        <f>SUM(I7:I26)</f>
        <v>-635053.8199999997</v>
      </c>
      <c r="J27" s="27">
        <f>SUM(J7:J26)</f>
        <v>514637.48</v>
      </c>
      <c r="K27" s="27">
        <f>SUM(K7:K26)</f>
        <v>-120416.33999999981</v>
      </c>
      <c r="L27" s="64">
        <f>SUM(L7:L26)</f>
        <v>9361996.96</v>
      </c>
    </row>
  </sheetData>
  <sheetProtection/>
  <mergeCells count="12">
    <mergeCell ref="H4:H5"/>
    <mergeCell ref="I4:I5"/>
    <mergeCell ref="J4:J5"/>
    <mergeCell ref="K4:K5"/>
    <mergeCell ref="A4:A5"/>
    <mergeCell ref="B4:B5"/>
    <mergeCell ref="L4:L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L29"/>
  <sheetViews>
    <sheetView zoomScalePageLayoutView="0" workbookViewId="0" topLeftCell="A1">
      <selection activeCell="K7" sqref="K7"/>
    </sheetView>
  </sheetViews>
  <sheetFormatPr defaultColWidth="12.57421875" defaultRowHeight="12.75"/>
  <cols>
    <col min="1" max="1" width="4.421875" style="0" customWidth="1"/>
    <col min="2" max="2" width="18.00390625" style="0" customWidth="1"/>
    <col min="3" max="4" width="10.28125" style="0" customWidth="1"/>
    <col min="5" max="6" width="10.140625" style="0" customWidth="1"/>
    <col min="7" max="7" width="10.00390625" style="0" customWidth="1"/>
    <col min="8" max="10" width="10.57421875" style="0" customWidth="1"/>
    <col min="11" max="11" width="11.28125" style="0" customWidth="1"/>
    <col min="12" max="12" width="10.140625" style="0" customWidth="1"/>
  </cols>
  <sheetData>
    <row r="2" spans="2:4" ht="12.75">
      <c r="B2" s="1"/>
      <c r="C2" s="1" t="s">
        <v>115</v>
      </c>
      <c r="D2" s="1"/>
    </row>
    <row r="4" spans="1:12" ht="12.75" customHeight="1">
      <c r="A4" s="70" t="s">
        <v>15</v>
      </c>
      <c r="B4" s="71" t="s">
        <v>3</v>
      </c>
      <c r="C4" s="71" t="s">
        <v>48</v>
      </c>
      <c r="D4" s="71" t="s">
        <v>104</v>
      </c>
      <c r="E4" s="71" t="s">
        <v>49</v>
      </c>
      <c r="F4" s="71" t="s">
        <v>105</v>
      </c>
      <c r="G4" s="71" t="s">
        <v>50</v>
      </c>
      <c r="H4" s="71" t="s">
        <v>106</v>
      </c>
      <c r="I4" s="71" t="s">
        <v>112</v>
      </c>
      <c r="J4" s="71" t="s">
        <v>113</v>
      </c>
      <c r="K4" s="71" t="s">
        <v>114</v>
      </c>
      <c r="L4" s="72" t="s">
        <v>107</v>
      </c>
    </row>
    <row r="5" spans="1:12" ht="12.7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ht="12.75">
      <c r="A6" s="2">
        <v>1</v>
      </c>
      <c r="B6" s="5" t="s">
        <v>11</v>
      </c>
      <c r="C6" s="3"/>
      <c r="D6" s="3"/>
      <c r="E6" s="3"/>
      <c r="F6" s="3"/>
      <c r="G6" s="3"/>
      <c r="H6" s="3"/>
      <c r="I6" s="3"/>
      <c r="J6" s="3"/>
      <c r="K6" s="3"/>
      <c r="L6" s="35"/>
    </row>
    <row r="7" spans="1:12" ht="12.75">
      <c r="A7" s="2"/>
      <c r="B7" s="7" t="s">
        <v>1</v>
      </c>
      <c r="C7" s="26">
        <v>1770597.24</v>
      </c>
      <c r="D7" s="26">
        <v>1671502.7</v>
      </c>
      <c r="E7" s="26">
        <v>1770597.24</v>
      </c>
      <c r="F7" s="26">
        <v>1770597.25</v>
      </c>
      <c r="G7" s="26">
        <v>1770597.24</v>
      </c>
      <c r="H7" s="26">
        <v>1770597.25</v>
      </c>
      <c r="I7" s="26">
        <f>(D7-C7)+(F7-E7)+(H7-G7)</f>
        <v>-99094.52000000002</v>
      </c>
      <c r="J7" s="26">
        <v>98984.42</v>
      </c>
      <c r="K7" s="26">
        <f>I7+J7</f>
        <v>-110.10000000002037</v>
      </c>
      <c r="L7" s="11">
        <f>D7+F7+H7+J7</f>
        <v>5311681.62</v>
      </c>
    </row>
    <row r="8" spans="1:12" ht="12.75">
      <c r="A8" s="2"/>
      <c r="B8" s="7" t="s">
        <v>4</v>
      </c>
      <c r="C8" s="26">
        <v>40000</v>
      </c>
      <c r="D8" s="26">
        <v>39991.93</v>
      </c>
      <c r="E8" s="26">
        <v>40000</v>
      </c>
      <c r="F8" s="26">
        <v>39991.93</v>
      </c>
      <c r="G8" s="26">
        <v>40000</v>
      </c>
      <c r="H8" s="26">
        <v>39991.93</v>
      </c>
      <c r="I8" s="26">
        <f aca="true" t="shared" si="0" ref="I8:I25">(D8-C8)+(F8-E8)+(H8-G8)</f>
        <v>-24.209999999999127</v>
      </c>
      <c r="J8" s="26">
        <v>0</v>
      </c>
      <c r="K8" s="26">
        <f aca="true" t="shared" si="1" ref="K8:K26">I8+J8</f>
        <v>-24.209999999999127</v>
      </c>
      <c r="L8" s="11">
        <f aca="true" t="shared" si="2" ref="L8:L25">D8+F8+H8+J8</f>
        <v>119975.79000000001</v>
      </c>
    </row>
    <row r="9" spans="1:12" ht="12.75">
      <c r="A9" s="2"/>
      <c r="B9" s="7" t="s">
        <v>2</v>
      </c>
      <c r="C9" s="26">
        <v>176183.33</v>
      </c>
      <c r="D9" s="26">
        <v>162274.132</v>
      </c>
      <c r="E9" s="26">
        <v>176183.33</v>
      </c>
      <c r="F9" s="26">
        <v>176183.33</v>
      </c>
      <c r="G9" s="26">
        <v>176183.33</v>
      </c>
      <c r="H9" s="26">
        <v>176183.33</v>
      </c>
      <c r="I9" s="26">
        <f t="shared" si="0"/>
        <v>-13909.197999999975</v>
      </c>
      <c r="J9" s="26">
        <v>13909.2</v>
      </c>
      <c r="K9" s="26">
        <f t="shared" si="1"/>
        <v>0.0020000000258733053</v>
      </c>
      <c r="L9" s="11">
        <f t="shared" si="2"/>
        <v>528549.992</v>
      </c>
    </row>
    <row r="10" spans="1:12" ht="12.75">
      <c r="A10" s="2"/>
      <c r="B10" s="5" t="s">
        <v>0</v>
      </c>
      <c r="C10" s="10">
        <f aca="true" t="shared" si="3" ref="C10:H10">SUM(C7:C9)</f>
        <v>1986780.57</v>
      </c>
      <c r="D10" s="10">
        <f t="shared" si="3"/>
        <v>1873768.7619999999</v>
      </c>
      <c r="E10" s="10">
        <f t="shared" si="3"/>
        <v>1986780.57</v>
      </c>
      <c r="F10" s="10">
        <f t="shared" si="3"/>
        <v>1986772.51</v>
      </c>
      <c r="G10" s="10">
        <f t="shared" si="3"/>
        <v>1986780.57</v>
      </c>
      <c r="H10" s="10">
        <f t="shared" si="3"/>
        <v>1986772.51</v>
      </c>
      <c r="I10" s="26"/>
      <c r="J10" s="10"/>
      <c r="K10" s="26">
        <f t="shared" si="1"/>
        <v>0</v>
      </c>
      <c r="L10" s="11"/>
    </row>
    <row r="11" spans="1:12" ht="12.75">
      <c r="A11" s="2">
        <v>2</v>
      </c>
      <c r="B11" s="5" t="s">
        <v>6</v>
      </c>
      <c r="C11" s="7"/>
      <c r="D11" s="7"/>
      <c r="E11" s="7"/>
      <c r="F11" s="7"/>
      <c r="G11" s="7"/>
      <c r="H11" s="7"/>
      <c r="I11" s="26">
        <f t="shared" si="0"/>
        <v>0</v>
      </c>
      <c r="J11" s="7"/>
      <c r="K11" s="26">
        <f t="shared" si="1"/>
        <v>0</v>
      </c>
      <c r="L11" s="11">
        <f t="shared" si="2"/>
        <v>0</v>
      </c>
    </row>
    <row r="12" spans="1:12" ht="12.75">
      <c r="A12" s="2"/>
      <c r="B12" s="7" t="s">
        <v>1</v>
      </c>
      <c r="C12" s="62">
        <v>357750.97</v>
      </c>
      <c r="D12" s="62">
        <v>357750.97</v>
      </c>
      <c r="E12" s="62">
        <v>357750.97</v>
      </c>
      <c r="F12" s="62">
        <v>357750.97</v>
      </c>
      <c r="G12" s="62">
        <v>357750.97</v>
      </c>
      <c r="H12" s="62">
        <v>357750.97</v>
      </c>
      <c r="I12" s="26">
        <f t="shared" si="0"/>
        <v>0</v>
      </c>
      <c r="J12" s="62"/>
      <c r="K12" s="26">
        <f t="shared" si="1"/>
        <v>0</v>
      </c>
      <c r="L12" s="11">
        <f t="shared" si="2"/>
        <v>1073252.91</v>
      </c>
    </row>
    <row r="13" spans="1:12" ht="12.75">
      <c r="A13" s="2"/>
      <c r="B13" s="7" t="s">
        <v>5</v>
      </c>
      <c r="C13" s="26">
        <v>115648.4</v>
      </c>
      <c r="D13" s="26">
        <v>115648.4</v>
      </c>
      <c r="E13" s="26">
        <v>115648.4</v>
      </c>
      <c r="F13" s="26">
        <v>115648.4</v>
      </c>
      <c r="G13" s="26">
        <v>115648.4</v>
      </c>
      <c r="H13" s="26">
        <v>115648.4</v>
      </c>
      <c r="I13" s="26">
        <f t="shared" si="0"/>
        <v>0</v>
      </c>
      <c r="J13" s="26"/>
      <c r="K13" s="26">
        <f t="shared" si="1"/>
        <v>0</v>
      </c>
      <c r="L13" s="11">
        <f t="shared" si="2"/>
        <v>346945.19999999995</v>
      </c>
    </row>
    <row r="14" spans="1:12" ht="12.75">
      <c r="A14" s="2"/>
      <c r="B14" s="5" t="s">
        <v>0</v>
      </c>
      <c r="C14" s="10">
        <f aca="true" t="shared" si="4" ref="C14:H14">SUM(C12:C13)</f>
        <v>473399.37</v>
      </c>
      <c r="D14" s="10">
        <f t="shared" si="4"/>
        <v>473399.37</v>
      </c>
      <c r="E14" s="10">
        <f t="shared" si="4"/>
        <v>473399.37</v>
      </c>
      <c r="F14" s="10">
        <f t="shared" si="4"/>
        <v>473399.37</v>
      </c>
      <c r="G14" s="10">
        <f t="shared" si="4"/>
        <v>473399.37</v>
      </c>
      <c r="H14" s="10">
        <f t="shared" si="4"/>
        <v>473399.37</v>
      </c>
      <c r="I14" s="26">
        <f t="shared" si="0"/>
        <v>0</v>
      </c>
      <c r="J14" s="10"/>
      <c r="K14" s="26">
        <f t="shared" si="1"/>
        <v>0</v>
      </c>
      <c r="L14" s="11"/>
    </row>
    <row r="15" spans="1:12" ht="12.75">
      <c r="A15" s="2">
        <v>3</v>
      </c>
      <c r="B15" s="5" t="s">
        <v>12</v>
      </c>
      <c r="C15" s="26">
        <v>47830.86</v>
      </c>
      <c r="D15" s="26">
        <v>47830.86</v>
      </c>
      <c r="E15" s="26">
        <v>47830.86</v>
      </c>
      <c r="F15" s="26">
        <v>47830.86</v>
      </c>
      <c r="G15" s="26">
        <v>47830.86</v>
      </c>
      <c r="H15" s="26">
        <v>47830.86</v>
      </c>
      <c r="I15" s="26">
        <f t="shared" si="0"/>
        <v>0</v>
      </c>
      <c r="J15" s="26"/>
      <c r="K15" s="26">
        <f t="shared" si="1"/>
        <v>0</v>
      </c>
      <c r="L15" s="11">
        <f t="shared" si="2"/>
        <v>143492.58000000002</v>
      </c>
    </row>
    <row r="16" spans="1:12" ht="12.75">
      <c r="A16" s="2">
        <v>4</v>
      </c>
      <c r="B16" s="5" t="s">
        <v>13</v>
      </c>
      <c r="C16" s="26">
        <v>112798.92</v>
      </c>
      <c r="D16" s="26">
        <v>86137.36</v>
      </c>
      <c r="E16" s="26">
        <v>112798.92</v>
      </c>
      <c r="F16" s="26">
        <v>112798.92</v>
      </c>
      <c r="G16" s="26">
        <v>112798.92</v>
      </c>
      <c r="H16" s="26">
        <v>112798.92</v>
      </c>
      <c r="I16" s="26">
        <f t="shared" si="0"/>
        <v>-26661.559999999998</v>
      </c>
      <c r="J16" s="26">
        <v>26661.56</v>
      </c>
      <c r="K16" s="26">
        <f t="shared" si="1"/>
        <v>0</v>
      </c>
      <c r="L16" s="11">
        <f t="shared" si="2"/>
        <v>338396.76</v>
      </c>
    </row>
    <row r="17" spans="1:12" ht="12.75">
      <c r="A17" s="2">
        <v>5</v>
      </c>
      <c r="B17" s="5" t="s">
        <v>14</v>
      </c>
      <c r="C17" s="7"/>
      <c r="D17" s="7"/>
      <c r="E17" s="7"/>
      <c r="F17" s="7"/>
      <c r="G17" s="7"/>
      <c r="H17" s="7"/>
      <c r="I17" s="26">
        <f t="shared" si="0"/>
        <v>0</v>
      </c>
      <c r="J17" s="7"/>
      <c r="K17" s="26">
        <f t="shared" si="1"/>
        <v>0</v>
      </c>
      <c r="L17" s="11">
        <f t="shared" si="2"/>
        <v>0</v>
      </c>
    </row>
    <row r="18" spans="1:12" ht="12.75">
      <c r="A18" s="2"/>
      <c r="B18" s="7" t="s">
        <v>10</v>
      </c>
      <c r="C18" s="26">
        <v>300757.6</v>
      </c>
      <c r="D18" s="26">
        <v>300757.6</v>
      </c>
      <c r="E18" s="26">
        <v>300757.6</v>
      </c>
      <c r="F18" s="26">
        <v>300757.6</v>
      </c>
      <c r="G18" s="26">
        <v>300757.6</v>
      </c>
      <c r="H18" s="26">
        <v>300757.6</v>
      </c>
      <c r="I18" s="26">
        <f t="shared" si="0"/>
        <v>0</v>
      </c>
      <c r="J18" s="26"/>
      <c r="K18" s="26">
        <f t="shared" si="1"/>
        <v>0</v>
      </c>
      <c r="L18" s="11">
        <f t="shared" si="2"/>
        <v>902272.7999999999</v>
      </c>
    </row>
    <row r="19" spans="1:12" ht="12.75">
      <c r="A19" s="2"/>
      <c r="B19" s="7" t="s">
        <v>7</v>
      </c>
      <c r="C19" s="26">
        <v>100000</v>
      </c>
      <c r="D19" s="26">
        <v>99995.11</v>
      </c>
      <c r="E19" s="26">
        <v>100000</v>
      </c>
      <c r="F19" s="26">
        <v>99995.11</v>
      </c>
      <c r="G19" s="26">
        <v>100000</v>
      </c>
      <c r="H19" s="26">
        <v>99995.11</v>
      </c>
      <c r="I19" s="26">
        <f t="shared" si="0"/>
        <v>-14.669999999998254</v>
      </c>
      <c r="J19" s="26"/>
      <c r="K19" s="26">
        <f t="shared" si="1"/>
        <v>-14.669999999998254</v>
      </c>
      <c r="L19" s="11">
        <f t="shared" si="2"/>
        <v>299985.33</v>
      </c>
    </row>
    <row r="20" spans="1:12" ht="12.75">
      <c r="A20" s="2"/>
      <c r="B20" s="5" t="s">
        <v>0</v>
      </c>
      <c r="C20" s="10">
        <f aca="true" t="shared" si="5" ref="C20:H20">SUM(C18:C19)</f>
        <v>400757.6</v>
      </c>
      <c r="D20" s="10">
        <f t="shared" si="5"/>
        <v>400752.70999999996</v>
      </c>
      <c r="E20" s="10">
        <f t="shared" si="5"/>
        <v>400757.6</v>
      </c>
      <c r="F20" s="10">
        <f t="shared" si="5"/>
        <v>400752.70999999996</v>
      </c>
      <c r="G20" s="10">
        <f t="shared" si="5"/>
        <v>400757.6</v>
      </c>
      <c r="H20" s="10">
        <f t="shared" si="5"/>
        <v>400752.70999999996</v>
      </c>
      <c r="I20" s="26"/>
      <c r="J20" s="10"/>
      <c r="K20" s="26"/>
      <c r="L20" s="11"/>
    </row>
    <row r="21" spans="1:12" ht="12.75">
      <c r="A21" s="2">
        <v>6</v>
      </c>
      <c r="B21" s="5" t="s">
        <v>16</v>
      </c>
      <c r="C21" s="6">
        <v>59853.8</v>
      </c>
      <c r="D21" s="6">
        <v>59853.8</v>
      </c>
      <c r="E21" s="6">
        <v>59853.8</v>
      </c>
      <c r="F21" s="6">
        <v>59853.8</v>
      </c>
      <c r="G21" s="6">
        <v>59853.8</v>
      </c>
      <c r="H21" s="6">
        <v>59853.8</v>
      </c>
      <c r="I21" s="26">
        <f t="shared" si="0"/>
        <v>0</v>
      </c>
      <c r="J21" s="6"/>
      <c r="K21" s="26">
        <f t="shared" si="1"/>
        <v>0</v>
      </c>
      <c r="L21" s="11">
        <f t="shared" si="2"/>
        <v>179561.40000000002</v>
      </c>
    </row>
    <row r="22" spans="1:12" ht="12.75">
      <c r="A22" s="2">
        <v>7</v>
      </c>
      <c r="B22" s="5" t="s">
        <v>9</v>
      </c>
      <c r="C22" s="7"/>
      <c r="D22" s="7"/>
      <c r="E22" s="7"/>
      <c r="F22" s="7"/>
      <c r="G22" s="7"/>
      <c r="H22" s="7"/>
      <c r="I22" s="26">
        <f t="shared" si="0"/>
        <v>0</v>
      </c>
      <c r="J22" s="7"/>
      <c r="K22" s="26">
        <f t="shared" si="1"/>
        <v>0</v>
      </c>
      <c r="L22" s="11">
        <f t="shared" si="2"/>
        <v>0</v>
      </c>
    </row>
    <row r="23" spans="1:12" ht="12.75">
      <c r="A23" s="2"/>
      <c r="B23" s="7" t="s">
        <v>32</v>
      </c>
      <c r="C23" s="26">
        <v>19494.91</v>
      </c>
      <c r="D23" s="26">
        <v>15644.51</v>
      </c>
      <c r="E23" s="26">
        <v>19494.91</v>
      </c>
      <c r="F23" s="26">
        <v>17269.07</v>
      </c>
      <c r="G23" s="26">
        <v>19494.91</v>
      </c>
      <c r="H23" s="26">
        <v>19494.91</v>
      </c>
      <c r="I23" s="26">
        <f t="shared" si="0"/>
        <v>-6076.24</v>
      </c>
      <c r="J23" s="26">
        <v>2639.92</v>
      </c>
      <c r="K23" s="26">
        <f t="shared" si="1"/>
        <v>-3436.3199999999997</v>
      </c>
      <c r="L23" s="11">
        <f t="shared" si="2"/>
        <v>55048.41</v>
      </c>
    </row>
    <row r="24" spans="1:12" ht="12.75">
      <c r="A24" s="2"/>
      <c r="B24" s="7" t="s">
        <v>21</v>
      </c>
      <c r="C24" s="26">
        <v>30548.34</v>
      </c>
      <c r="D24" s="26">
        <v>30548.34</v>
      </c>
      <c r="E24" s="26">
        <v>30548.34</v>
      </c>
      <c r="F24" s="26">
        <v>30548.34</v>
      </c>
      <c r="G24" s="26">
        <v>30548.34</v>
      </c>
      <c r="H24" s="26">
        <v>28137.89</v>
      </c>
      <c r="I24" s="26">
        <f t="shared" si="0"/>
        <v>-2410.4500000000007</v>
      </c>
      <c r="J24" s="26">
        <v>2410.45</v>
      </c>
      <c r="K24" s="26">
        <f t="shared" si="1"/>
        <v>0</v>
      </c>
      <c r="L24" s="11">
        <f t="shared" si="2"/>
        <v>91645.02</v>
      </c>
    </row>
    <row r="25" spans="1:12" ht="12.75">
      <c r="A25" s="2"/>
      <c r="B25" s="7" t="s">
        <v>33</v>
      </c>
      <c r="C25" s="26">
        <v>28199.64</v>
      </c>
      <c r="D25" s="26">
        <v>28199.64</v>
      </c>
      <c r="E25" s="26">
        <v>28199.64</v>
      </c>
      <c r="F25" s="26">
        <v>28199.64</v>
      </c>
      <c r="G25" s="26">
        <v>28199.64</v>
      </c>
      <c r="H25" s="26">
        <v>28199.64</v>
      </c>
      <c r="I25" s="26">
        <f t="shared" si="0"/>
        <v>0</v>
      </c>
      <c r="J25" s="26"/>
      <c r="K25" s="26">
        <f t="shared" si="1"/>
        <v>0</v>
      </c>
      <c r="L25" s="11">
        <f t="shared" si="2"/>
        <v>84598.92</v>
      </c>
    </row>
    <row r="26" spans="1:12" ht="12.75">
      <c r="A26" s="2"/>
      <c r="B26" s="5" t="s">
        <v>8</v>
      </c>
      <c r="C26" s="10">
        <f aca="true" t="shared" si="6" ref="C26:H26">SUM(C23:C25)</f>
        <v>78242.89</v>
      </c>
      <c r="D26" s="10">
        <f t="shared" si="6"/>
        <v>74392.48999999999</v>
      </c>
      <c r="E26" s="10">
        <f t="shared" si="6"/>
        <v>78242.89</v>
      </c>
      <c r="F26" s="10">
        <f t="shared" si="6"/>
        <v>76017.05</v>
      </c>
      <c r="G26" s="10">
        <f t="shared" si="6"/>
        <v>78242.89</v>
      </c>
      <c r="H26" s="10">
        <f t="shared" si="6"/>
        <v>75832.44</v>
      </c>
      <c r="I26" s="26"/>
      <c r="J26" s="10"/>
      <c r="K26" s="26">
        <f t="shared" si="1"/>
        <v>0</v>
      </c>
      <c r="L26" s="11"/>
    </row>
    <row r="27" spans="1:12" ht="12.75">
      <c r="A27" s="3"/>
      <c r="B27" s="12" t="s">
        <v>22</v>
      </c>
      <c r="C27" s="27">
        <f aca="true" t="shared" si="7" ref="C27:H27">C26+C21+C20+C16+C15+C14+C10</f>
        <v>3159664.01</v>
      </c>
      <c r="D27" s="27">
        <f t="shared" si="7"/>
        <v>3016135.352</v>
      </c>
      <c r="E27" s="27">
        <f t="shared" si="7"/>
        <v>3159664.01</v>
      </c>
      <c r="F27" s="27">
        <f t="shared" si="7"/>
        <v>3157425.2199999997</v>
      </c>
      <c r="G27" s="27">
        <f t="shared" si="7"/>
        <v>3159664.01</v>
      </c>
      <c r="H27" s="27">
        <f t="shared" si="7"/>
        <v>3157240.6100000003</v>
      </c>
      <c r="I27" s="27">
        <f>SUM(I7:I26)</f>
        <v>-148190.848</v>
      </c>
      <c r="J27" s="27">
        <f>SUM(J7:J26)</f>
        <v>144605.55000000002</v>
      </c>
      <c r="K27" s="27">
        <f>SUM(K7:K26)</f>
        <v>-3585.2979999999916</v>
      </c>
      <c r="L27" s="27">
        <f>SUM(L7:L26)</f>
        <v>9475406.732</v>
      </c>
    </row>
    <row r="29" ht="12.75">
      <c r="C29" s="43"/>
    </row>
  </sheetData>
  <sheetProtection/>
  <mergeCells count="12">
    <mergeCell ref="A4:A5"/>
    <mergeCell ref="B4:B5"/>
    <mergeCell ref="C4:C5"/>
    <mergeCell ref="E4:E5"/>
    <mergeCell ref="G4:G5"/>
    <mergeCell ref="L4:L5"/>
    <mergeCell ref="I4:I5"/>
    <mergeCell ref="J4:J5"/>
    <mergeCell ref="K4:K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5.00390625" style="0" customWidth="1"/>
    <col min="2" max="2" width="10.8515625" style="0" customWidth="1"/>
    <col min="3" max="3" width="9.7109375" style="0" customWidth="1"/>
    <col min="4" max="4" width="10.57421875" style="0" customWidth="1"/>
    <col min="5" max="5" width="10.140625" style="0" customWidth="1"/>
    <col min="6" max="11" width="10.00390625" style="0" customWidth="1"/>
    <col min="12" max="12" width="10.8515625" style="0" customWidth="1"/>
    <col min="13" max="13" width="10.7109375" style="0" customWidth="1"/>
  </cols>
  <sheetData>
    <row r="2" ht="12.75">
      <c r="C2" s="1" t="s">
        <v>129</v>
      </c>
    </row>
    <row r="4" spans="1:13" ht="12.75">
      <c r="A4" s="61" t="s">
        <v>89</v>
      </c>
      <c r="B4" s="61" t="s">
        <v>119</v>
      </c>
      <c r="C4" s="61" t="s">
        <v>123</v>
      </c>
      <c r="D4" s="61" t="s">
        <v>82</v>
      </c>
      <c r="E4" s="65" t="s">
        <v>120</v>
      </c>
      <c r="F4" s="65" t="s">
        <v>121</v>
      </c>
      <c r="G4" s="68" t="s">
        <v>124</v>
      </c>
      <c r="H4" s="65" t="s">
        <v>127</v>
      </c>
      <c r="I4" s="65" t="s">
        <v>85</v>
      </c>
      <c r="J4" s="68" t="s">
        <v>125</v>
      </c>
      <c r="K4" s="65" t="s">
        <v>126</v>
      </c>
      <c r="L4" s="65" t="s">
        <v>96</v>
      </c>
      <c r="M4" s="65" t="s">
        <v>122</v>
      </c>
    </row>
    <row r="5" spans="1:13" ht="12.75">
      <c r="A5" s="44"/>
      <c r="B5" s="44"/>
      <c r="C5" s="44"/>
      <c r="D5" s="44"/>
      <c r="E5" s="3"/>
      <c r="F5" s="3"/>
      <c r="G5" s="69"/>
      <c r="H5" s="3"/>
      <c r="I5" s="3"/>
      <c r="J5" s="69"/>
      <c r="K5" s="3"/>
      <c r="L5" s="3"/>
      <c r="M5" s="3"/>
    </row>
    <row r="6" spans="1:13" ht="12.75">
      <c r="A6" s="5" t="s">
        <v>93</v>
      </c>
      <c r="B6" s="6">
        <v>1073252.91</v>
      </c>
      <c r="C6" s="6">
        <v>1073252.8399999999</v>
      </c>
      <c r="D6" s="6">
        <v>706552.14</v>
      </c>
      <c r="E6" s="66">
        <v>228240.16</v>
      </c>
      <c r="F6" s="66">
        <v>228240.16</v>
      </c>
      <c r="G6" s="54">
        <v>49617.42</v>
      </c>
      <c r="H6" s="66">
        <f>F6+G6</f>
        <v>277857.58</v>
      </c>
      <c r="I6" s="66">
        <v>228240.23</v>
      </c>
      <c r="J6" s="54">
        <v>23816.36</v>
      </c>
      <c r="K6" s="66">
        <f>I6+J6</f>
        <v>252056.59000000003</v>
      </c>
      <c r="L6" s="26">
        <f>E6+H6+K6</f>
        <v>758154.3300000001</v>
      </c>
      <c r="M6" s="26">
        <f>B6+C6+D6+L6</f>
        <v>3611212.22</v>
      </c>
    </row>
    <row r="7" spans="1:13" ht="12.75">
      <c r="A7" s="7" t="s">
        <v>80</v>
      </c>
      <c r="B7" s="8">
        <v>346945.19999999995</v>
      </c>
      <c r="C7" s="8">
        <v>346945.19999999995</v>
      </c>
      <c r="D7" s="8">
        <v>998658.3200000001</v>
      </c>
      <c r="E7" s="66">
        <v>330104.6</v>
      </c>
      <c r="F7" s="66">
        <v>321640.38</v>
      </c>
      <c r="G7" s="54"/>
      <c r="H7" s="66">
        <f>F7+G7</f>
        <v>321640.38</v>
      </c>
      <c r="I7" s="66">
        <v>330104.6</v>
      </c>
      <c r="J7" s="54">
        <v>25801.06</v>
      </c>
      <c r="K7" s="66">
        <f>I7+J7</f>
        <v>355905.66</v>
      </c>
      <c r="L7" s="26">
        <f>E7+H7+K7</f>
        <v>1007650.6399999999</v>
      </c>
      <c r="M7" s="26">
        <f>B7+C7+D7+L7</f>
        <v>2700199.36</v>
      </c>
    </row>
    <row r="8" spans="1:13" ht="12.75">
      <c r="A8" s="7" t="s">
        <v>92</v>
      </c>
      <c r="B8" s="8"/>
      <c r="C8" s="8"/>
      <c r="D8" s="8">
        <v>11100</v>
      </c>
      <c r="E8" s="66">
        <v>4926.23</v>
      </c>
      <c r="F8" s="66">
        <v>4626.23</v>
      </c>
      <c r="G8" s="54"/>
      <c r="H8" s="66">
        <f>F8+G8</f>
        <v>4626.23</v>
      </c>
      <c r="I8" s="66">
        <v>8989.35</v>
      </c>
      <c r="J8" s="54"/>
      <c r="K8" s="66">
        <f>I8+J8</f>
        <v>8989.35</v>
      </c>
      <c r="L8" s="26">
        <f>E8+H8+K8</f>
        <v>18541.809999999998</v>
      </c>
      <c r="M8" s="26">
        <f>B8+C8+D8+L8</f>
        <v>29641.809999999998</v>
      </c>
    </row>
    <row r="9" spans="1:13" ht="12.75">
      <c r="A9" s="45"/>
      <c r="B9" s="46">
        <f>SUM(B6:B8)</f>
        <v>1420198.1099999999</v>
      </c>
      <c r="C9" s="46">
        <f aca="true" t="shared" si="0" ref="C9:M9">SUM(C6:C8)</f>
        <v>1420198.0399999998</v>
      </c>
      <c r="D9" s="46">
        <f t="shared" si="0"/>
        <v>1716310.46</v>
      </c>
      <c r="E9" s="46">
        <f t="shared" si="0"/>
        <v>563270.99</v>
      </c>
      <c r="F9" s="46">
        <f t="shared" si="0"/>
        <v>554506.77</v>
      </c>
      <c r="G9" s="46">
        <f t="shared" si="0"/>
        <v>49617.42</v>
      </c>
      <c r="H9" s="46">
        <f t="shared" si="0"/>
        <v>604124.19</v>
      </c>
      <c r="I9" s="46">
        <f t="shared" si="0"/>
        <v>567334.1799999999</v>
      </c>
      <c r="J9" s="46">
        <f t="shared" si="0"/>
        <v>49617.42</v>
      </c>
      <c r="K9" s="46">
        <f t="shared" si="0"/>
        <v>616951.6</v>
      </c>
      <c r="L9" s="46">
        <f t="shared" si="0"/>
        <v>1784346.78</v>
      </c>
      <c r="M9" s="46">
        <f t="shared" si="0"/>
        <v>6341053.39</v>
      </c>
    </row>
    <row r="10" spans="1:4" ht="12.75">
      <c r="A10" s="47"/>
      <c r="B10" s="47"/>
      <c r="C10" s="47"/>
      <c r="D10" s="4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2:M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00390625" style="0" customWidth="1"/>
    <col min="2" max="2" width="10.8515625" style="0" customWidth="1"/>
    <col min="3" max="3" width="9.7109375" style="0" customWidth="1"/>
    <col min="4" max="4" width="10.57421875" style="0" customWidth="1"/>
    <col min="5" max="5" width="10.140625" style="0" customWidth="1"/>
    <col min="6" max="11" width="10.00390625" style="0" customWidth="1"/>
    <col min="12" max="12" width="10.8515625" style="0" customWidth="1"/>
    <col min="13" max="13" width="10.7109375" style="0" customWidth="1"/>
  </cols>
  <sheetData>
    <row r="2" ht="12.75">
      <c r="C2" s="42" t="s">
        <v>128</v>
      </c>
    </row>
    <row r="4" spans="1:13" ht="12.75">
      <c r="A4" s="61" t="s">
        <v>89</v>
      </c>
      <c r="B4" s="61" t="s">
        <v>119</v>
      </c>
      <c r="C4" s="61" t="s">
        <v>123</v>
      </c>
      <c r="D4" s="61" t="s">
        <v>82</v>
      </c>
      <c r="E4" s="65" t="s">
        <v>120</v>
      </c>
      <c r="F4" s="65" t="s">
        <v>121</v>
      </c>
      <c r="G4" s="68" t="s">
        <v>124</v>
      </c>
      <c r="H4" s="65" t="s">
        <v>127</v>
      </c>
      <c r="I4" s="65" t="s">
        <v>85</v>
      </c>
      <c r="J4" s="68" t="s">
        <v>125</v>
      </c>
      <c r="K4" s="65" t="s">
        <v>126</v>
      </c>
      <c r="L4" s="65" t="s">
        <v>96</v>
      </c>
      <c r="M4" s="65" t="s">
        <v>122</v>
      </c>
    </row>
    <row r="5" spans="1:13" ht="12.75">
      <c r="A5" s="44"/>
      <c r="B5" s="44"/>
      <c r="C5" s="44"/>
      <c r="D5" s="44"/>
      <c r="E5" s="3"/>
      <c r="F5" s="3"/>
      <c r="G5" s="69"/>
      <c r="H5" s="3"/>
      <c r="I5" s="3"/>
      <c r="J5" s="69"/>
      <c r="K5" s="3"/>
      <c r="L5" s="3"/>
      <c r="M5" s="3"/>
    </row>
    <row r="6" spans="1:13" ht="12.75">
      <c r="A6" s="2" t="s">
        <v>90</v>
      </c>
      <c r="B6" s="8">
        <v>5311681.62</v>
      </c>
      <c r="C6" s="8">
        <v>5074057.76</v>
      </c>
      <c r="D6" s="8">
        <v>5230820.569999999</v>
      </c>
      <c r="E6" s="66">
        <v>1729841.86</v>
      </c>
      <c r="F6" s="66">
        <v>1729841.86</v>
      </c>
      <c r="G6" s="54"/>
      <c r="H6" s="66">
        <f>F6+G6</f>
        <v>1729841.86</v>
      </c>
      <c r="I6" s="66">
        <v>1729841.86</v>
      </c>
      <c r="J6" s="54"/>
      <c r="K6" s="66">
        <f>I6+J6</f>
        <v>1729841.86</v>
      </c>
      <c r="L6" s="26">
        <f>E6+H6+K6</f>
        <v>5189525.58</v>
      </c>
      <c r="M6" s="26">
        <f>B6+C6+D6+L6</f>
        <v>20806085.53</v>
      </c>
    </row>
    <row r="7" spans="1:13" ht="12.75">
      <c r="A7" s="44" t="s">
        <v>91</v>
      </c>
      <c r="B7" s="8">
        <v>528549.99</v>
      </c>
      <c r="C7" s="8">
        <v>528549.99</v>
      </c>
      <c r="D7" s="8">
        <v>529772.49</v>
      </c>
      <c r="E7" s="66">
        <v>173467.5</v>
      </c>
      <c r="F7" s="66">
        <v>171154.6</v>
      </c>
      <c r="G7" s="54"/>
      <c r="H7" s="66">
        <f aca="true" t="shared" si="0" ref="H7:H24">F7+G7</f>
        <v>171154.6</v>
      </c>
      <c r="I7" s="66">
        <v>175757.73</v>
      </c>
      <c r="J7" s="54"/>
      <c r="K7" s="66">
        <f aca="true" t="shared" si="1" ref="K7:K24">I7+J7</f>
        <v>175757.73</v>
      </c>
      <c r="L7" s="26">
        <f aca="true" t="shared" si="2" ref="L7:L24">E7+H7+K7</f>
        <v>520379.82999999996</v>
      </c>
      <c r="M7" s="26">
        <f aca="true" t="shared" si="3" ref="M7:M24">B7+C7+D7+L7</f>
        <v>2107252.3</v>
      </c>
    </row>
    <row r="8" spans="1:13" ht="12.75">
      <c r="A8" s="44" t="s">
        <v>92</v>
      </c>
      <c r="B8" s="8">
        <v>119975.79</v>
      </c>
      <c r="C8" s="8">
        <v>238382.88</v>
      </c>
      <c r="D8" s="8">
        <v>148929.38</v>
      </c>
      <c r="E8" s="66">
        <v>47928.56</v>
      </c>
      <c r="F8" s="66">
        <v>47648.56</v>
      </c>
      <c r="G8" s="54">
        <v>99997</v>
      </c>
      <c r="H8" s="66">
        <f t="shared" si="0"/>
        <v>147645.56</v>
      </c>
      <c r="I8" s="66">
        <v>47970.009999999995</v>
      </c>
      <c r="J8" s="54">
        <v>99997</v>
      </c>
      <c r="K8" s="66">
        <f t="shared" si="1"/>
        <v>147967.01</v>
      </c>
      <c r="L8" s="26">
        <f t="shared" si="2"/>
        <v>343541.13</v>
      </c>
      <c r="M8" s="26">
        <f t="shared" si="3"/>
        <v>850829.1799999999</v>
      </c>
    </row>
    <row r="9" spans="1:13" ht="12.75">
      <c r="A9" s="45"/>
      <c r="B9" s="46"/>
      <c r="C9" s="46"/>
      <c r="D9" s="46">
        <v>0</v>
      </c>
      <c r="E9" s="66">
        <v>0</v>
      </c>
      <c r="F9" s="66">
        <v>0</v>
      </c>
      <c r="G9" s="54"/>
      <c r="H9" s="66">
        <f t="shared" si="0"/>
        <v>0</v>
      </c>
      <c r="I9" s="66">
        <v>0</v>
      </c>
      <c r="J9" s="54"/>
      <c r="K9" s="66">
        <f t="shared" si="1"/>
        <v>0</v>
      </c>
      <c r="L9" s="26">
        <f t="shared" si="2"/>
        <v>0</v>
      </c>
      <c r="M9" s="26">
        <f t="shared" si="3"/>
        <v>0</v>
      </c>
    </row>
    <row r="10" spans="1:13" ht="12.75">
      <c r="A10" s="5" t="s">
        <v>93</v>
      </c>
      <c r="B10" s="6">
        <v>1073252.91</v>
      </c>
      <c r="C10" s="6">
        <v>1073252.8399999999</v>
      </c>
      <c r="D10" s="6">
        <v>706552.14</v>
      </c>
      <c r="E10" s="66">
        <v>228240.16</v>
      </c>
      <c r="F10" s="66">
        <v>228240.16</v>
      </c>
      <c r="G10" s="54">
        <v>49617.42</v>
      </c>
      <c r="H10" s="66">
        <f t="shared" si="0"/>
        <v>277857.58</v>
      </c>
      <c r="I10" s="66">
        <v>228240.23</v>
      </c>
      <c r="J10" s="54">
        <v>23816.36</v>
      </c>
      <c r="K10" s="66">
        <f t="shared" si="1"/>
        <v>252056.59000000003</v>
      </c>
      <c r="L10" s="26">
        <f t="shared" si="2"/>
        <v>758154.3300000001</v>
      </c>
      <c r="M10" s="26">
        <f t="shared" si="3"/>
        <v>3611212.22</v>
      </c>
    </row>
    <row r="11" spans="1:13" ht="12.75">
      <c r="A11" s="7" t="s">
        <v>80</v>
      </c>
      <c r="B11" s="8">
        <v>346945.19999999995</v>
      </c>
      <c r="C11" s="8">
        <v>346945.19999999995</v>
      </c>
      <c r="D11" s="8">
        <v>998658.3200000001</v>
      </c>
      <c r="E11" s="66">
        <v>330104.6</v>
      </c>
      <c r="F11" s="66">
        <v>321640.38</v>
      </c>
      <c r="G11" s="54"/>
      <c r="H11" s="66">
        <f t="shared" si="0"/>
        <v>321640.38</v>
      </c>
      <c r="I11" s="66">
        <v>330104.6</v>
      </c>
      <c r="J11" s="54">
        <v>25801.06</v>
      </c>
      <c r="K11" s="66">
        <f t="shared" si="1"/>
        <v>355905.66</v>
      </c>
      <c r="L11" s="26">
        <f t="shared" si="2"/>
        <v>1007650.6399999999</v>
      </c>
      <c r="M11" s="26">
        <f t="shared" si="3"/>
        <v>2700199.36</v>
      </c>
    </row>
    <row r="12" spans="1:13" ht="12.75">
      <c r="A12" s="7" t="s">
        <v>92</v>
      </c>
      <c r="B12" s="8"/>
      <c r="C12" s="8"/>
      <c r="D12" s="8">
        <v>11100</v>
      </c>
      <c r="E12" s="66">
        <v>4926.23</v>
      </c>
      <c r="F12" s="66">
        <v>4626.23</v>
      </c>
      <c r="G12" s="54"/>
      <c r="H12" s="66">
        <f t="shared" si="0"/>
        <v>4626.23</v>
      </c>
      <c r="I12" s="66">
        <v>8989.35</v>
      </c>
      <c r="J12" s="54"/>
      <c r="K12" s="66">
        <f t="shared" si="1"/>
        <v>8989.35</v>
      </c>
      <c r="L12" s="26">
        <f t="shared" si="2"/>
        <v>18541.809999999998</v>
      </c>
      <c r="M12" s="26">
        <f t="shared" si="3"/>
        <v>29641.809999999998</v>
      </c>
    </row>
    <row r="13" spans="1:13" ht="12.75">
      <c r="A13" s="45"/>
      <c r="B13" s="46"/>
      <c r="C13" s="46"/>
      <c r="D13" s="46">
        <v>0</v>
      </c>
      <c r="E13" s="66">
        <v>0</v>
      </c>
      <c r="F13" s="66">
        <v>0</v>
      </c>
      <c r="G13" s="54"/>
      <c r="H13" s="66">
        <f t="shared" si="0"/>
        <v>0</v>
      </c>
      <c r="I13" s="66">
        <v>0</v>
      </c>
      <c r="J13" s="54"/>
      <c r="K13" s="66">
        <f t="shared" si="1"/>
        <v>0</v>
      </c>
      <c r="L13" s="26">
        <f t="shared" si="2"/>
        <v>0</v>
      </c>
      <c r="M13" s="26">
        <f t="shared" si="3"/>
        <v>0</v>
      </c>
    </row>
    <row r="14" spans="1:13" ht="12.75">
      <c r="A14" s="2" t="s">
        <v>99</v>
      </c>
      <c r="B14" s="9">
        <v>902272.7999999999</v>
      </c>
      <c r="C14" s="9">
        <v>901208.28</v>
      </c>
      <c r="D14" s="9">
        <v>1084927.47</v>
      </c>
      <c r="E14" s="66">
        <v>351646.3</v>
      </c>
      <c r="F14" s="66">
        <v>351646.3</v>
      </c>
      <c r="G14" s="54"/>
      <c r="H14" s="66">
        <f t="shared" si="0"/>
        <v>351646.3</v>
      </c>
      <c r="I14" s="66">
        <v>351646.30000000005</v>
      </c>
      <c r="J14" s="54"/>
      <c r="K14" s="66">
        <f t="shared" si="1"/>
        <v>351646.30000000005</v>
      </c>
      <c r="L14" s="26">
        <f t="shared" si="2"/>
        <v>1054938.9</v>
      </c>
      <c r="M14" s="26">
        <f t="shared" si="3"/>
        <v>3943347.4499999997</v>
      </c>
    </row>
    <row r="15" spans="1:13" ht="12.75">
      <c r="A15" s="44" t="s">
        <v>92</v>
      </c>
      <c r="B15" s="26">
        <v>299985.33</v>
      </c>
      <c r="C15" s="26">
        <v>299985.33</v>
      </c>
      <c r="D15" s="26">
        <v>317388.7</v>
      </c>
      <c r="E15" s="66">
        <v>102903.17</v>
      </c>
      <c r="F15" s="66">
        <v>102903.17</v>
      </c>
      <c r="G15" s="54">
        <v>50000</v>
      </c>
      <c r="H15" s="66">
        <f t="shared" si="0"/>
        <v>152903.16999999998</v>
      </c>
      <c r="I15" s="66">
        <v>102956.06</v>
      </c>
      <c r="J15" s="54">
        <v>40495</v>
      </c>
      <c r="K15" s="66">
        <f t="shared" si="1"/>
        <v>143451.06</v>
      </c>
      <c r="L15" s="26">
        <f t="shared" si="2"/>
        <v>399257.39999999997</v>
      </c>
      <c r="M15" s="26">
        <f t="shared" si="3"/>
        <v>1316616.76</v>
      </c>
    </row>
    <row r="16" spans="1:13" ht="12.75">
      <c r="A16" s="45"/>
      <c r="B16" s="46"/>
      <c r="C16" s="46"/>
      <c r="D16" s="46">
        <v>0</v>
      </c>
      <c r="E16" s="66">
        <v>0</v>
      </c>
      <c r="F16" s="66">
        <v>0</v>
      </c>
      <c r="G16" s="54"/>
      <c r="H16" s="66">
        <f t="shared" si="0"/>
        <v>0</v>
      </c>
      <c r="I16" s="66">
        <v>0</v>
      </c>
      <c r="J16" s="54"/>
      <c r="K16" s="66">
        <f t="shared" si="1"/>
        <v>0</v>
      </c>
      <c r="L16" s="26">
        <f t="shared" si="2"/>
        <v>0</v>
      </c>
      <c r="M16" s="26">
        <f t="shared" si="3"/>
        <v>0</v>
      </c>
    </row>
    <row r="17" spans="1:13" ht="12.75">
      <c r="A17" s="2" t="s">
        <v>97</v>
      </c>
      <c r="B17" s="9">
        <v>338396.76</v>
      </c>
      <c r="C17" s="9">
        <v>338396.76</v>
      </c>
      <c r="D17" s="9">
        <v>329401.25000000006</v>
      </c>
      <c r="E17" s="66">
        <v>106158.76</v>
      </c>
      <c r="F17" s="66">
        <v>106158.76</v>
      </c>
      <c r="G17" s="54">
        <v>24035.94</v>
      </c>
      <c r="H17" s="66">
        <f t="shared" si="0"/>
        <v>130194.7</v>
      </c>
      <c r="I17" s="66">
        <v>108723.23999999999</v>
      </c>
      <c r="J17" s="54">
        <v>10018.97</v>
      </c>
      <c r="K17" s="66">
        <f t="shared" si="1"/>
        <v>118742.20999999999</v>
      </c>
      <c r="L17" s="26">
        <f t="shared" si="2"/>
        <v>355095.67</v>
      </c>
      <c r="M17" s="26">
        <f t="shared" si="3"/>
        <v>1361290.44</v>
      </c>
    </row>
    <row r="18" spans="1:13" ht="12.75">
      <c r="A18" s="2" t="s">
        <v>12</v>
      </c>
      <c r="B18" s="9">
        <v>143492.58</v>
      </c>
      <c r="C18" s="9">
        <v>143492.58</v>
      </c>
      <c r="D18" s="9">
        <v>260595.72</v>
      </c>
      <c r="E18" s="66">
        <v>88121.88</v>
      </c>
      <c r="F18" s="66">
        <v>88121.88</v>
      </c>
      <c r="G18" s="54"/>
      <c r="H18" s="66">
        <f t="shared" si="0"/>
        <v>88121.88</v>
      </c>
      <c r="I18" s="66">
        <v>99431.64</v>
      </c>
      <c r="J18" s="54"/>
      <c r="K18" s="66">
        <f t="shared" si="1"/>
        <v>99431.64</v>
      </c>
      <c r="L18" s="26">
        <f t="shared" si="2"/>
        <v>275675.4</v>
      </c>
      <c r="M18" s="26">
        <f t="shared" si="3"/>
        <v>823256.28</v>
      </c>
    </row>
    <row r="19" spans="1:13" ht="12.75">
      <c r="A19" s="45"/>
      <c r="B19" s="46"/>
      <c r="C19" s="46"/>
      <c r="D19" s="46">
        <v>0</v>
      </c>
      <c r="E19" s="66">
        <v>0</v>
      </c>
      <c r="F19" s="66">
        <v>0</v>
      </c>
      <c r="G19" s="54"/>
      <c r="H19" s="66">
        <f t="shared" si="0"/>
        <v>0</v>
      </c>
      <c r="I19" s="66">
        <v>0</v>
      </c>
      <c r="J19" s="54"/>
      <c r="K19" s="66">
        <f t="shared" si="1"/>
        <v>0</v>
      </c>
      <c r="L19" s="26">
        <f t="shared" si="2"/>
        <v>0</v>
      </c>
      <c r="M19" s="26">
        <f t="shared" si="3"/>
        <v>0</v>
      </c>
    </row>
    <row r="20" spans="1:13" ht="12.75">
      <c r="A20" s="2" t="s">
        <v>98</v>
      </c>
      <c r="B20" s="9">
        <v>84598.92</v>
      </c>
      <c r="C20" s="9">
        <v>84598.82</v>
      </c>
      <c r="D20" s="9">
        <v>127780.22</v>
      </c>
      <c r="E20" s="66">
        <v>58967.48</v>
      </c>
      <c r="F20" s="66">
        <v>58060.29</v>
      </c>
      <c r="G20" s="54"/>
      <c r="H20" s="66">
        <f t="shared" si="0"/>
        <v>58060.29</v>
      </c>
      <c r="I20" s="66">
        <v>58967.48</v>
      </c>
      <c r="J20" s="54"/>
      <c r="K20" s="66">
        <f t="shared" si="1"/>
        <v>58967.48</v>
      </c>
      <c r="L20" s="26">
        <f t="shared" si="2"/>
        <v>175995.25</v>
      </c>
      <c r="M20" s="26">
        <f t="shared" si="3"/>
        <v>472973.20999999996</v>
      </c>
    </row>
    <row r="21" spans="1:13" ht="12.75">
      <c r="A21" s="44" t="s">
        <v>91</v>
      </c>
      <c r="B21" s="26">
        <v>55048.41</v>
      </c>
      <c r="C21" s="26">
        <v>58484.16</v>
      </c>
      <c r="D21" s="26">
        <v>57119.53</v>
      </c>
      <c r="E21" s="66">
        <v>17114.74</v>
      </c>
      <c r="F21" s="66">
        <v>17114.74</v>
      </c>
      <c r="G21" s="54">
        <v>50000</v>
      </c>
      <c r="H21" s="66">
        <f t="shared" si="0"/>
        <v>67114.74</v>
      </c>
      <c r="I21" s="66">
        <v>19559.7</v>
      </c>
      <c r="J21" s="54"/>
      <c r="K21" s="66">
        <f t="shared" si="1"/>
        <v>19559.7</v>
      </c>
      <c r="L21" s="26">
        <f t="shared" si="2"/>
        <v>103789.18000000001</v>
      </c>
      <c r="M21" s="26">
        <f t="shared" si="3"/>
        <v>274441.28</v>
      </c>
    </row>
    <row r="22" spans="1:13" ht="12.75">
      <c r="A22" s="44" t="s">
        <v>92</v>
      </c>
      <c r="B22" s="26">
        <v>91645.02</v>
      </c>
      <c r="C22" s="26">
        <v>95080.96</v>
      </c>
      <c r="D22" s="26">
        <v>64812.24</v>
      </c>
      <c r="E22" s="66">
        <v>29178.59</v>
      </c>
      <c r="F22" s="66">
        <v>29178.59</v>
      </c>
      <c r="G22" s="54"/>
      <c r="H22" s="66">
        <f t="shared" si="0"/>
        <v>29178.59</v>
      </c>
      <c r="I22" s="66">
        <v>50943.53</v>
      </c>
      <c r="J22" s="54"/>
      <c r="K22" s="66">
        <f t="shared" si="1"/>
        <v>50943.53</v>
      </c>
      <c r="L22" s="26">
        <f t="shared" si="2"/>
        <v>109300.70999999999</v>
      </c>
      <c r="M22" s="26">
        <f t="shared" si="3"/>
        <v>360838.93</v>
      </c>
    </row>
    <row r="23" spans="1:13" ht="12.75">
      <c r="A23" s="45"/>
      <c r="B23" s="46"/>
      <c r="C23" s="46"/>
      <c r="D23" s="46">
        <v>0</v>
      </c>
      <c r="E23" s="66">
        <v>0</v>
      </c>
      <c r="F23" s="66">
        <v>0</v>
      </c>
      <c r="G23" s="54"/>
      <c r="H23" s="66">
        <f t="shared" si="0"/>
        <v>0</v>
      </c>
      <c r="I23" s="66">
        <v>0</v>
      </c>
      <c r="J23" s="54"/>
      <c r="K23" s="66">
        <f t="shared" si="1"/>
        <v>0</v>
      </c>
      <c r="L23" s="26">
        <f t="shared" si="2"/>
        <v>0</v>
      </c>
      <c r="M23" s="26">
        <f t="shared" si="3"/>
        <v>0</v>
      </c>
    </row>
    <row r="24" spans="1:13" ht="12.75">
      <c r="A24" s="2" t="s">
        <v>67</v>
      </c>
      <c r="B24" s="9">
        <v>179561.4</v>
      </c>
      <c r="C24" s="9">
        <v>179561.4</v>
      </c>
      <c r="D24" s="9">
        <v>361742.48</v>
      </c>
      <c r="E24" s="66">
        <v>140746.96</v>
      </c>
      <c r="F24" s="66">
        <v>140134.96</v>
      </c>
      <c r="G24" s="54"/>
      <c r="H24" s="66">
        <f t="shared" si="0"/>
        <v>140134.96</v>
      </c>
      <c r="I24" s="66">
        <v>211267.2</v>
      </c>
      <c r="J24" s="54"/>
      <c r="K24" s="66">
        <f t="shared" si="1"/>
        <v>211267.2</v>
      </c>
      <c r="L24" s="26">
        <f t="shared" si="2"/>
        <v>492149.12</v>
      </c>
      <c r="M24" s="26">
        <f t="shared" si="3"/>
        <v>1213014.4</v>
      </c>
    </row>
    <row r="25" spans="1:13" ht="12.75">
      <c r="A25" s="45"/>
      <c r="B25" s="60">
        <f>SUM(B6:B24)</f>
        <v>9475406.73</v>
      </c>
      <c r="C25" s="60">
        <f>SUM(C6:C24)</f>
        <v>9361996.96</v>
      </c>
      <c r="D25" s="60">
        <f>SUM(D6:D24)</f>
        <v>10229600.51</v>
      </c>
      <c r="E25" s="60">
        <f aca="true" t="shared" si="4" ref="E25:M25">SUM(E6:E24)</f>
        <v>3409346.7899999996</v>
      </c>
      <c r="F25" s="60">
        <f t="shared" si="4"/>
        <v>3396470.4799999995</v>
      </c>
      <c r="G25" s="55">
        <f t="shared" si="4"/>
        <v>273650.36</v>
      </c>
      <c r="H25" s="60">
        <f t="shared" si="4"/>
        <v>3670120.84</v>
      </c>
      <c r="I25" s="60">
        <f t="shared" si="4"/>
        <v>3524398.93</v>
      </c>
      <c r="J25" s="55">
        <f t="shared" si="4"/>
        <v>200128.39</v>
      </c>
      <c r="K25" s="60">
        <f t="shared" si="4"/>
        <v>3724527.3200000003</v>
      </c>
      <c r="L25" s="60">
        <f t="shared" si="4"/>
        <v>10803994.95</v>
      </c>
      <c r="M25" s="67">
        <f t="shared" si="4"/>
        <v>39870999.15</v>
      </c>
    </row>
    <row r="26" spans="1:4" ht="12.75">
      <c r="A26" s="47"/>
      <c r="B26" s="47"/>
      <c r="C26" s="47"/>
      <c r="D26" s="4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3:C31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12.7109375" style="0" customWidth="1"/>
  </cols>
  <sheetData>
    <row r="3" ht="12.75">
      <c r="A3" s="1" t="s">
        <v>132</v>
      </c>
    </row>
    <row r="5" spans="1:3" ht="12.75">
      <c r="A5" s="61" t="s">
        <v>89</v>
      </c>
      <c r="B5" s="61" t="s">
        <v>131</v>
      </c>
      <c r="C5" s="61" t="s">
        <v>130</v>
      </c>
    </row>
    <row r="6" spans="1:3" ht="12.75">
      <c r="A6" s="44"/>
      <c r="B6" s="3"/>
      <c r="C6" s="3"/>
    </row>
    <row r="7" spans="1:3" ht="12.75">
      <c r="A7" s="2" t="s">
        <v>90</v>
      </c>
      <c r="B7" s="9">
        <v>1736831.11</v>
      </c>
      <c r="C7" s="9">
        <f>B7*3</f>
        <v>5210493.33</v>
      </c>
    </row>
    <row r="8" spans="1:3" ht="12.75">
      <c r="A8" s="44" t="s">
        <v>91</v>
      </c>
      <c r="B8" s="9">
        <v>175780.4</v>
      </c>
      <c r="C8" s="9">
        <f aca="true" t="shared" si="0" ref="C8:C25">B8*3</f>
        <v>527341.2</v>
      </c>
    </row>
    <row r="9" spans="1:3" ht="12.75">
      <c r="A9" s="44" t="s">
        <v>92</v>
      </c>
      <c r="B9" s="9">
        <v>48750</v>
      </c>
      <c r="C9" s="9">
        <f t="shared" si="0"/>
        <v>146250</v>
      </c>
    </row>
    <row r="10" spans="1:3" ht="12.75">
      <c r="A10" s="45"/>
      <c r="B10" s="9"/>
      <c r="C10" s="9">
        <f t="shared" si="0"/>
        <v>0</v>
      </c>
    </row>
    <row r="11" spans="1:3" ht="12.75">
      <c r="A11" s="5" t="s">
        <v>93</v>
      </c>
      <c r="B11" s="9">
        <v>230224.85</v>
      </c>
      <c r="C11" s="9">
        <f t="shared" si="0"/>
        <v>690674.55</v>
      </c>
    </row>
    <row r="12" spans="1:3" ht="12.75">
      <c r="A12" s="7" t="s">
        <v>80</v>
      </c>
      <c r="B12" s="9">
        <v>330104.59</v>
      </c>
      <c r="C12" s="9">
        <f t="shared" si="0"/>
        <v>990313.77</v>
      </c>
    </row>
    <row r="13" spans="1:3" ht="12.75">
      <c r="A13" s="7" t="s">
        <v>92</v>
      </c>
      <c r="B13" s="9">
        <v>4940.3</v>
      </c>
      <c r="C13" s="9">
        <f t="shared" si="0"/>
        <v>14820.900000000001</v>
      </c>
    </row>
    <row r="14" spans="1:3" ht="12.75">
      <c r="A14" s="45"/>
      <c r="B14" s="9"/>
      <c r="C14" s="9">
        <f t="shared" si="0"/>
        <v>0</v>
      </c>
    </row>
    <row r="15" spans="1:3" ht="12.75">
      <c r="A15" s="2" t="s">
        <v>99</v>
      </c>
      <c r="B15" s="9">
        <v>355952.16</v>
      </c>
      <c r="C15" s="9">
        <f t="shared" si="0"/>
        <v>1067856.48</v>
      </c>
    </row>
    <row r="16" spans="1:3" ht="12.75">
      <c r="A16" s="44" t="s">
        <v>92</v>
      </c>
      <c r="B16" s="9">
        <v>105000</v>
      </c>
      <c r="C16" s="9">
        <f t="shared" si="0"/>
        <v>315000</v>
      </c>
    </row>
    <row r="17" spans="1:3" ht="12.75">
      <c r="A17" s="45"/>
      <c r="B17" s="9"/>
      <c r="C17" s="9">
        <f t="shared" si="0"/>
        <v>0</v>
      </c>
    </row>
    <row r="18" spans="1:3" ht="12.75">
      <c r="A18" s="2" t="s">
        <v>97</v>
      </c>
      <c r="B18" s="9">
        <v>110164.75</v>
      </c>
      <c r="C18" s="9">
        <f t="shared" si="0"/>
        <v>330494.25</v>
      </c>
    </row>
    <row r="19" spans="1:3" ht="12.75">
      <c r="A19" s="2" t="s">
        <v>12</v>
      </c>
      <c r="B19" s="9">
        <v>90478.08</v>
      </c>
      <c r="C19" s="9">
        <f t="shared" si="0"/>
        <v>271434.24</v>
      </c>
    </row>
    <row r="20" spans="1:3" ht="12.75">
      <c r="A20" s="45"/>
      <c r="B20" s="9"/>
      <c r="C20" s="9">
        <f t="shared" si="0"/>
        <v>0</v>
      </c>
    </row>
    <row r="21" spans="1:3" ht="12.75">
      <c r="A21" s="2" t="s">
        <v>98</v>
      </c>
      <c r="B21" s="9">
        <v>58967.48</v>
      </c>
      <c r="C21" s="9">
        <f t="shared" si="0"/>
        <v>176902.44</v>
      </c>
    </row>
    <row r="22" spans="1:3" ht="12.75">
      <c r="A22" s="44" t="s">
        <v>91</v>
      </c>
      <c r="B22" s="9">
        <v>19559.7</v>
      </c>
      <c r="C22" s="9">
        <f t="shared" si="0"/>
        <v>58679.100000000006</v>
      </c>
    </row>
    <row r="23" spans="1:3" ht="12.75">
      <c r="A23" s="44" t="s">
        <v>92</v>
      </c>
      <c r="B23" s="9">
        <v>29178.59</v>
      </c>
      <c r="C23" s="9">
        <f t="shared" si="0"/>
        <v>87535.77</v>
      </c>
    </row>
    <row r="24" spans="1:3" ht="12.75">
      <c r="A24" s="45"/>
      <c r="B24" s="9"/>
      <c r="C24" s="9">
        <f t="shared" si="0"/>
        <v>0</v>
      </c>
    </row>
    <row r="25" spans="1:3" ht="12.75">
      <c r="A25" s="2" t="s">
        <v>67</v>
      </c>
      <c r="B25" s="9">
        <v>150000</v>
      </c>
      <c r="C25" s="9">
        <f t="shared" si="0"/>
        <v>450000</v>
      </c>
    </row>
    <row r="26" spans="1:3" ht="12.75">
      <c r="A26" s="45"/>
      <c r="B26" s="60">
        <f>SUM(B7:B25)</f>
        <v>3445932.01</v>
      </c>
      <c r="C26" s="60">
        <f>SUM(C7:C25)</f>
        <v>10337796.03</v>
      </c>
    </row>
    <row r="27" ht="12.75">
      <c r="A27" s="47"/>
    </row>
    <row r="31" ht="12.75">
      <c r="B31" s="23" t="e">
        <f>#REF!-B29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H25" sqref="H25"/>
    </sheetView>
  </sheetViews>
  <sheetFormatPr defaultColWidth="12.57421875" defaultRowHeight="12.75"/>
  <cols>
    <col min="1" max="1" width="4.421875" style="0" customWidth="1"/>
    <col min="2" max="2" width="20.57421875" style="0" customWidth="1"/>
    <col min="3" max="3" width="16.28125" style="0" customWidth="1"/>
    <col min="4" max="4" width="19.00390625" style="0" customWidth="1"/>
  </cols>
  <sheetData>
    <row r="2" ht="12.75">
      <c r="B2" s="15">
        <v>42095</v>
      </c>
    </row>
    <row r="3" ht="12.75">
      <c r="C3" s="1" t="s">
        <v>31</v>
      </c>
    </row>
    <row r="4" spans="1:4" ht="12.75" customHeight="1">
      <c r="A4" s="70" t="s">
        <v>15</v>
      </c>
      <c r="B4" s="71" t="s">
        <v>3</v>
      </c>
      <c r="C4" s="71" t="s">
        <v>29</v>
      </c>
      <c r="D4" s="71" t="s">
        <v>30</v>
      </c>
    </row>
    <row r="5" spans="1:4" ht="12.75">
      <c r="A5" s="70"/>
      <c r="B5" s="71"/>
      <c r="C5" s="71"/>
      <c r="D5" s="71"/>
    </row>
    <row r="6" spans="1:4" ht="12.75">
      <c r="A6" s="2">
        <v>1</v>
      </c>
      <c r="B6" s="5" t="s">
        <v>11</v>
      </c>
      <c r="C6" s="5"/>
      <c r="D6" s="3"/>
    </row>
    <row r="7" spans="1:4" ht="12.75">
      <c r="A7" s="2"/>
      <c r="B7" s="7"/>
      <c r="C7" s="7"/>
      <c r="D7" s="3"/>
    </row>
    <row r="8" spans="1:4" ht="12.75">
      <c r="A8" s="2"/>
      <c r="B8" s="7" t="s">
        <v>1</v>
      </c>
      <c r="C8" s="8">
        <v>1868980</v>
      </c>
      <c r="D8" s="20">
        <f>C8*0.93597955</f>
        <v>1749327.059359</v>
      </c>
    </row>
    <row r="9" spans="1:4" ht="12.75">
      <c r="A9" s="2"/>
      <c r="B9" s="7" t="s">
        <v>4</v>
      </c>
      <c r="C9" s="8">
        <v>70000</v>
      </c>
      <c r="D9" s="20">
        <f aca="true" t="shared" si="0" ref="D9:D24">C9*0.93597955</f>
        <v>65518.5685</v>
      </c>
    </row>
    <row r="10" spans="1:4" ht="12.75">
      <c r="A10" s="2"/>
      <c r="B10" s="7" t="s">
        <v>2</v>
      </c>
      <c r="C10" s="8">
        <v>215593</v>
      </c>
      <c r="D10" s="20">
        <f t="shared" si="0"/>
        <v>201790.63912315</v>
      </c>
    </row>
    <row r="11" spans="1:4" ht="12.75">
      <c r="A11" s="2"/>
      <c r="B11" s="5" t="s">
        <v>0</v>
      </c>
      <c r="C11" s="6">
        <f>SUM(C8:C10)</f>
        <v>2154573</v>
      </c>
      <c r="D11" s="6">
        <f>SUM(D8:D10)</f>
        <v>2016636.26698215</v>
      </c>
    </row>
    <row r="12" spans="1:4" ht="12.75">
      <c r="A12" s="2">
        <v>2</v>
      </c>
      <c r="B12" s="5" t="s">
        <v>6</v>
      </c>
      <c r="C12" s="6"/>
      <c r="D12" s="20"/>
    </row>
    <row r="13" spans="1:4" ht="12.75">
      <c r="A13" s="2"/>
      <c r="B13" s="7" t="s">
        <v>1</v>
      </c>
      <c r="C13" s="8">
        <v>217913</v>
      </c>
      <c r="D13" s="20">
        <f t="shared" si="0"/>
        <v>203962.11167915</v>
      </c>
    </row>
    <row r="14" spans="1:4" ht="12.75">
      <c r="A14" s="2"/>
      <c r="B14" s="7" t="s">
        <v>5</v>
      </c>
      <c r="C14" s="8">
        <v>132995</v>
      </c>
      <c r="D14" s="20">
        <f t="shared" si="0"/>
        <v>124480.60025225</v>
      </c>
    </row>
    <row r="15" spans="1:4" ht="12.75">
      <c r="A15" s="2"/>
      <c r="B15" s="5" t="s">
        <v>0</v>
      </c>
      <c r="C15" s="6">
        <f>SUM(C13:C14)</f>
        <v>350908</v>
      </c>
      <c r="D15" s="6">
        <f>SUM(D13:D14)</f>
        <v>328442.7119314</v>
      </c>
    </row>
    <row r="16" spans="1:4" ht="12.75">
      <c r="A16" s="2">
        <v>3</v>
      </c>
      <c r="B16" s="5" t="s">
        <v>12</v>
      </c>
      <c r="C16" s="6">
        <v>80000</v>
      </c>
      <c r="D16" s="20">
        <f t="shared" si="0"/>
        <v>74878.364</v>
      </c>
    </row>
    <row r="17" spans="1:4" ht="12.75">
      <c r="A17" s="2">
        <v>4</v>
      </c>
      <c r="B17" s="5" t="s">
        <v>13</v>
      </c>
      <c r="C17" s="6">
        <v>90239.14</v>
      </c>
      <c r="D17" s="20">
        <f t="shared" si="0"/>
        <v>84461.989649587</v>
      </c>
    </row>
    <row r="18" spans="1:4" ht="12.75">
      <c r="A18" s="2">
        <v>5</v>
      </c>
      <c r="B18" s="5" t="s">
        <v>14</v>
      </c>
      <c r="C18" s="6"/>
      <c r="D18" s="20"/>
    </row>
    <row r="19" spans="1:4" ht="12.75">
      <c r="A19" s="2"/>
      <c r="B19" s="7" t="s">
        <v>10</v>
      </c>
      <c r="C19" s="8">
        <v>238112</v>
      </c>
      <c r="D19" s="20">
        <f t="shared" si="0"/>
        <v>222867.96260959998</v>
      </c>
    </row>
    <row r="20" spans="1:4" ht="12.75">
      <c r="A20" s="2"/>
      <c r="B20" s="7" t="s">
        <v>7</v>
      </c>
      <c r="C20" s="8">
        <v>120000</v>
      </c>
      <c r="D20" s="20">
        <f t="shared" si="0"/>
        <v>112317.546</v>
      </c>
    </row>
    <row r="21" spans="1:4" ht="12.75">
      <c r="A21" s="2"/>
      <c r="B21" s="5" t="s">
        <v>0</v>
      </c>
      <c r="C21" s="6">
        <f>SUM(C19:C20)</f>
        <v>358112</v>
      </c>
      <c r="D21" s="6">
        <f>SUM(D19:D20)</f>
        <v>335185.5086096</v>
      </c>
    </row>
    <row r="22" spans="1:4" ht="12.75">
      <c r="A22" s="2">
        <v>6</v>
      </c>
      <c r="B22" s="21" t="s">
        <v>16</v>
      </c>
      <c r="C22" s="10"/>
      <c r="D22" s="22"/>
    </row>
    <row r="23" spans="1:4" ht="12.75">
      <c r="A23" s="2">
        <v>7</v>
      </c>
      <c r="B23" s="5" t="s">
        <v>9</v>
      </c>
      <c r="C23" s="6">
        <v>30000</v>
      </c>
      <c r="D23" s="20">
        <f t="shared" si="0"/>
        <v>28079.3865</v>
      </c>
    </row>
    <row r="24" spans="1:4" ht="12.75">
      <c r="A24" s="2"/>
      <c r="B24" s="5" t="s">
        <v>21</v>
      </c>
      <c r="C24" s="6">
        <v>60000</v>
      </c>
      <c r="D24" s="20">
        <f t="shared" si="0"/>
        <v>56158.773</v>
      </c>
    </row>
    <row r="25" spans="1:4" ht="12.75">
      <c r="A25" s="2"/>
      <c r="B25" s="5" t="s">
        <v>8</v>
      </c>
      <c r="C25" s="6">
        <f>SUM(C23:C24)</f>
        <v>90000</v>
      </c>
      <c r="D25" s="6">
        <f>SUM(D23:D24)</f>
        <v>84238.15950000001</v>
      </c>
    </row>
    <row r="26" spans="1:4" ht="12.75">
      <c r="A26" s="3"/>
      <c r="B26" s="12" t="s">
        <v>22</v>
      </c>
      <c r="C26" s="19">
        <f>C25+C21+C17+C16+C15+C11</f>
        <v>3123832.14</v>
      </c>
      <c r="D26" s="19">
        <f>D25+D21+D17+D16+D15+D11</f>
        <v>2923843.000672737</v>
      </c>
    </row>
    <row r="30" ht="12.75">
      <c r="D30">
        <f>D31/C26</f>
        <v>0.9359795497846436</v>
      </c>
    </row>
    <row r="31" ht="12.75">
      <c r="D31">
        <v>2923843</v>
      </c>
    </row>
  </sheetData>
  <sheetProtection/>
  <mergeCells count="4">
    <mergeCell ref="D4:D5"/>
    <mergeCell ref="A4:A5"/>
    <mergeCell ref="B4:B5"/>
    <mergeCell ref="C4:C5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16"/>
  <sheetViews>
    <sheetView zoomScalePageLayoutView="0" workbookViewId="0" topLeftCell="A1">
      <selection activeCell="C21" sqref="C21"/>
    </sheetView>
  </sheetViews>
  <sheetFormatPr defaultColWidth="12.57421875" defaultRowHeight="12.75"/>
  <cols>
    <col min="1" max="1" width="4.421875" style="0" customWidth="1"/>
    <col min="2" max="2" width="20.57421875" style="0" customWidth="1"/>
    <col min="3" max="3" width="14.140625" style="0" customWidth="1"/>
  </cols>
  <sheetData>
    <row r="6" spans="2:4" ht="12.75">
      <c r="B6" s="1" t="s">
        <v>46</v>
      </c>
      <c r="D6" s="1" t="s">
        <v>45</v>
      </c>
    </row>
    <row r="8" spans="1:3" ht="12.75" customHeight="1">
      <c r="A8" s="70" t="s">
        <v>15</v>
      </c>
      <c r="B8" s="71" t="s">
        <v>3</v>
      </c>
      <c r="C8" s="71" t="s">
        <v>44</v>
      </c>
    </row>
    <row r="9" spans="1:3" ht="12.75">
      <c r="A9" s="70"/>
      <c r="B9" s="71"/>
      <c r="C9" s="71"/>
    </row>
    <row r="10" spans="1:3" ht="12.75">
      <c r="A10" s="2">
        <v>1</v>
      </c>
      <c r="B10" s="5" t="s">
        <v>11</v>
      </c>
      <c r="C10" s="20">
        <v>12</v>
      </c>
    </row>
    <row r="11" spans="1:3" ht="12.75">
      <c r="A11" s="2">
        <v>2</v>
      </c>
      <c r="B11" s="5" t="s">
        <v>6</v>
      </c>
      <c r="C11" s="20">
        <v>15</v>
      </c>
    </row>
    <row r="12" spans="1:3" ht="12.75">
      <c r="A12" s="2">
        <v>3</v>
      </c>
      <c r="B12" s="5" t="s">
        <v>12</v>
      </c>
      <c r="C12" s="20">
        <v>11</v>
      </c>
    </row>
    <row r="13" spans="1:3" ht="12.75">
      <c r="A13" s="2">
        <v>4</v>
      </c>
      <c r="B13" s="5" t="s">
        <v>13</v>
      </c>
      <c r="C13" s="20">
        <v>13</v>
      </c>
    </row>
    <row r="14" spans="1:3" ht="12.75">
      <c r="A14" s="2">
        <v>5</v>
      </c>
      <c r="B14" s="5" t="s">
        <v>14</v>
      </c>
      <c r="C14" s="20">
        <v>14</v>
      </c>
    </row>
    <row r="15" spans="1:3" ht="12.75">
      <c r="A15" s="2">
        <v>6</v>
      </c>
      <c r="B15" s="5" t="s">
        <v>16</v>
      </c>
      <c r="C15" s="20">
        <v>10</v>
      </c>
    </row>
    <row r="16" spans="1:3" ht="12.75">
      <c r="A16" s="2">
        <v>7</v>
      </c>
      <c r="B16" s="5" t="s">
        <v>9</v>
      </c>
      <c r="C16" s="20">
        <v>10.3</v>
      </c>
    </row>
  </sheetData>
  <sheetProtection/>
  <mergeCells count="3">
    <mergeCell ref="C8:C9"/>
    <mergeCell ref="A8:A9"/>
    <mergeCell ref="B8:B9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E21" sqref="E21"/>
    </sheetView>
  </sheetViews>
  <sheetFormatPr defaultColWidth="12.57421875" defaultRowHeight="12.75"/>
  <cols>
    <col min="1" max="1" width="4.421875" style="0" customWidth="1"/>
    <col min="2" max="2" width="20.57421875" style="0" customWidth="1"/>
    <col min="3" max="3" width="12.8515625" style="0" customWidth="1"/>
    <col min="4" max="4" width="10.7109375" style="0" customWidth="1"/>
    <col min="5" max="6" width="11.140625" style="0" customWidth="1"/>
    <col min="7" max="7" width="13.00390625" style="0" customWidth="1"/>
    <col min="8" max="8" width="11.28125" style="0" customWidth="1"/>
    <col min="9" max="9" width="11.421875" style="0" customWidth="1"/>
    <col min="10" max="10" width="10.8515625" style="0" customWidth="1"/>
    <col min="11" max="11" width="13.28125" style="0" customWidth="1"/>
  </cols>
  <sheetData>
    <row r="2" spans="2:4" ht="12.75">
      <c r="B2" s="1"/>
      <c r="C2" s="1"/>
      <c r="D2" s="1" t="s">
        <v>47</v>
      </c>
    </row>
    <row r="4" spans="1:12" ht="12.75" customHeight="1">
      <c r="A4" s="70" t="s">
        <v>15</v>
      </c>
      <c r="B4" s="71" t="s">
        <v>3</v>
      </c>
      <c r="C4" s="72" t="s">
        <v>34</v>
      </c>
      <c r="D4" s="71" t="s">
        <v>35</v>
      </c>
      <c r="E4" s="71" t="s">
        <v>36</v>
      </c>
      <c r="F4" s="71" t="s">
        <v>37</v>
      </c>
      <c r="G4" s="72" t="s">
        <v>38</v>
      </c>
      <c r="H4" s="73" t="s">
        <v>39</v>
      </c>
      <c r="I4" s="73" t="s">
        <v>40</v>
      </c>
      <c r="J4" s="73" t="s">
        <v>41</v>
      </c>
      <c r="K4" s="74" t="s">
        <v>19</v>
      </c>
      <c r="L4" s="75" t="s">
        <v>20</v>
      </c>
    </row>
    <row r="5" spans="1:12" ht="12.75">
      <c r="A5" s="70"/>
      <c r="B5" s="71"/>
      <c r="C5" s="72"/>
      <c r="D5" s="71"/>
      <c r="E5" s="71"/>
      <c r="F5" s="71"/>
      <c r="G5" s="72"/>
      <c r="H5" s="73"/>
      <c r="I5" s="73"/>
      <c r="J5" s="73"/>
      <c r="K5" s="74"/>
      <c r="L5" s="75"/>
    </row>
    <row r="6" spans="1:12" ht="12.75">
      <c r="A6" s="2">
        <v>1</v>
      </c>
      <c r="B6" s="5" t="s">
        <v>11</v>
      </c>
      <c r="C6" s="21"/>
      <c r="D6" s="3"/>
      <c r="E6" s="3"/>
      <c r="F6" s="3"/>
      <c r="G6" s="4"/>
      <c r="H6" s="3"/>
      <c r="I6" s="3"/>
      <c r="J6" s="3"/>
      <c r="K6" s="4"/>
      <c r="L6" s="4"/>
    </row>
    <row r="7" spans="1:12" ht="12.75">
      <c r="A7" s="2"/>
      <c r="B7" s="7" t="s">
        <v>1</v>
      </c>
      <c r="C7" s="11">
        <v>4302896.57</v>
      </c>
      <c r="D7" s="25">
        <v>1770597.24</v>
      </c>
      <c r="E7" s="25">
        <v>1770597.24</v>
      </c>
      <c r="F7" s="25">
        <v>1770597.24</v>
      </c>
      <c r="G7" s="22">
        <f>D7+E7+F7</f>
        <v>5311791.72</v>
      </c>
      <c r="H7" s="25">
        <v>1770597.24</v>
      </c>
      <c r="I7" s="25">
        <v>1770597.24</v>
      </c>
      <c r="J7" s="25">
        <v>1770597.24</v>
      </c>
      <c r="K7" s="22">
        <f>H7+I7+J7</f>
        <v>5311791.72</v>
      </c>
      <c r="L7" s="31">
        <v>130392.82</v>
      </c>
    </row>
    <row r="8" spans="1:12" ht="12.75">
      <c r="A8" s="2"/>
      <c r="B8" s="7" t="s">
        <v>4</v>
      </c>
      <c r="C8" s="11">
        <v>176187.09</v>
      </c>
      <c r="D8" s="25">
        <v>120000</v>
      </c>
      <c r="E8" s="25">
        <v>30000</v>
      </c>
      <c r="F8" s="25">
        <v>30000</v>
      </c>
      <c r="G8" s="22">
        <f>D8+E8+F8</f>
        <v>180000</v>
      </c>
      <c r="H8" s="25">
        <v>40000</v>
      </c>
      <c r="I8" s="25">
        <v>40000</v>
      </c>
      <c r="J8" s="25">
        <v>40000</v>
      </c>
      <c r="K8" s="22">
        <f>H8+I8+J8</f>
        <v>120000</v>
      </c>
      <c r="L8" s="31">
        <v>1469.94</v>
      </c>
    </row>
    <row r="9" spans="1:12" ht="12.75">
      <c r="A9" s="2"/>
      <c r="B9" s="7" t="s">
        <v>2</v>
      </c>
      <c r="C9" s="11">
        <v>596628.72</v>
      </c>
      <c r="D9" s="25">
        <v>176183.33</v>
      </c>
      <c r="E9" s="25">
        <v>176183.33</v>
      </c>
      <c r="F9" s="25">
        <v>176183.33</v>
      </c>
      <c r="G9" s="22">
        <f>D9+E9+F9</f>
        <v>528549.99</v>
      </c>
      <c r="H9" s="25">
        <v>176183.33</v>
      </c>
      <c r="I9" s="25">
        <v>176183.33</v>
      </c>
      <c r="J9" s="25">
        <v>176183.33</v>
      </c>
      <c r="K9" s="22">
        <f>H9+I9+J9</f>
        <v>528549.99</v>
      </c>
      <c r="L9" s="31">
        <v>9272.8</v>
      </c>
    </row>
    <row r="10" spans="1:12" ht="12.75">
      <c r="A10" s="2"/>
      <c r="B10" s="5" t="s">
        <v>0</v>
      </c>
      <c r="C10" s="10">
        <f aca="true" t="shared" si="0" ref="C10:L10">SUM(C7:C9)</f>
        <v>5075712.38</v>
      </c>
      <c r="D10" s="6">
        <f t="shared" si="0"/>
        <v>2066780.57</v>
      </c>
      <c r="E10" s="6">
        <f t="shared" si="0"/>
        <v>1976780.57</v>
      </c>
      <c r="F10" s="6">
        <f t="shared" si="0"/>
        <v>1976780.57</v>
      </c>
      <c r="G10" s="10">
        <f t="shared" si="0"/>
        <v>6020341.71</v>
      </c>
      <c r="H10" s="28">
        <f t="shared" si="0"/>
        <v>1986780.57</v>
      </c>
      <c r="I10" s="28">
        <f t="shared" si="0"/>
        <v>1986780.57</v>
      </c>
      <c r="J10" s="28">
        <f t="shared" si="0"/>
        <v>1986780.57</v>
      </c>
      <c r="K10" s="28">
        <f t="shared" si="0"/>
        <v>5960341.71</v>
      </c>
      <c r="L10" s="28">
        <f t="shared" si="0"/>
        <v>141135.56</v>
      </c>
    </row>
    <row r="11" spans="1:12" ht="12.75">
      <c r="A11" s="2">
        <v>2</v>
      </c>
      <c r="B11" s="5" t="s">
        <v>6</v>
      </c>
      <c r="C11" s="10"/>
      <c r="D11" s="3"/>
      <c r="E11" s="3"/>
      <c r="F11" s="3"/>
      <c r="G11" s="4"/>
      <c r="H11" s="25"/>
      <c r="I11" s="25"/>
      <c r="J11" s="25"/>
      <c r="K11" s="4"/>
      <c r="L11" s="31"/>
    </row>
    <row r="12" spans="1:12" ht="12.75">
      <c r="A12" s="2"/>
      <c r="B12" s="7" t="s">
        <v>1</v>
      </c>
      <c r="C12" s="11">
        <v>1182136.41</v>
      </c>
      <c r="D12" s="25">
        <v>358848.38</v>
      </c>
      <c r="E12" s="25">
        <v>358848.38</v>
      </c>
      <c r="F12" s="25">
        <v>358848.38</v>
      </c>
      <c r="G12" s="22">
        <f>D12+E12+F12</f>
        <v>1076545.1400000001</v>
      </c>
      <c r="H12" s="25">
        <v>358848.38</v>
      </c>
      <c r="I12" s="25">
        <v>358848.38</v>
      </c>
      <c r="J12" s="25">
        <v>358848.38</v>
      </c>
      <c r="K12" s="22">
        <f>H12+I12+J12</f>
        <v>1076545.1400000001</v>
      </c>
      <c r="L12" s="31">
        <v>15470.31</v>
      </c>
    </row>
    <row r="13" spans="1:12" ht="12.75">
      <c r="A13" s="2"/>
      <c r="B13" s="7" t="s">
        <v>5</v>
      </c>
      <c r="C13" s="11">
        <v>370524</v>
      </c>
      <c r="D13" s="25">
        <v>115648.4</v>
      </c>
      <c r="E13" s="25">
        <v>115648.4</v>
      </c>
      <c r="F13" s="25">
        <v>115648.4</v>
      </c>
      <c r="G13" s="22">
        <f>D13+E13+F13</f>
        <v>346945.19999999995</v>
      </c>
      <c r="H13" s="25">
        <v>115648.4</v>
      </c>
      <c r="I13" s="25">
        <v>115648.4</v>
      </c>
      <c r="J13" s="25">
        <v>115648.4</v>
      </c>
      <c r="K13" s="22">
        <f>H13+I13+J13</f>
        <v>346945.19999999995</v>
      </c>
      <c r="L13" s="31">
        <v>17347.26</v>
      </c>
    </row>
    <row r="14" spans="1:12" ht="12.75">
      <c r="A14" s="2"/>
      <c r="B14" s="5" t="s">
        <v>0</v>
      </c>
      <c r="C14" s="10">
        <f aca="true" t="shared" si="1" ref="C14:L14">SUM(C12:C13)</f>
        <v>1552660.41</v>
      </c>
      <c r="D14" s="6">
        <f t="shared" si="1"/>
        <v>474496.78</v>
      </c>
      <c r="E14" s="6">
        <f t="shared" si="1"/>
        <v>474496.78</v>
      </c>
      <c r="F14" s="6">
        <f t="shared" si="1"/>
        <v>474496.78</v>
      </c>
      <c r="G14" s="10">
        <f t="shared" si="1"/>
        <v>1423490.34</v>
      </c>
      <c r="H14" s="28">
        <f t="shared" si="1"/>
        <v>474496.78</v>
      </c>
      <c r="I14" s="28">
        <f t="shared" si="1"/>
        <v>474496.78</v>
      </c>
      <c r="J14" s="28">
        <f t="shared" si="1"/>
        <v>474496.78</v>
      </c>
      <c r="K14" s="28">
        <f t="shared" si="1"/>
        <v>1423490.34</v>
      </c>
      <c r="L14" s="28">
        <f t="shared" si="1"/>
        <v>32817.57</v>
      </c>
    </row>
    <row r="15" spans="1:12" ht="12.75">
      <c r="A15" s="2">
        <v>3</v>
      </c>
      <c r="B15" s="5" t="s">
        <v>12</v>
      </c>
      <c r="C15" s="10">
        <v>209937.42</v>
      </c>
      <c r="D15" s="25">
        <v>100000</v>
      </c>
      <c r="E15" s="25">
        <v>50000</v>
      </c>
      <c r="F15" s="25">
        <v>50000</v>
      </c>
      <c r="G15" s="22">
        <f>D15+E15+F15</f>
        <v>200000</v>
      </c>
      <c r="H15" s="25">
        <v>40000</v>
      </c>
      <c r="I15" s="25">
        <v>40000</v>
      </c>
      <c r="J15" s="25">
        <v>40000</v>
      </c>
      <c r="K15" s="22">
        <f>H15+I15+J15</f>
        <v>120000</v>
      </c>
      <c r="L15" s="31">
        <v>1413.72</v>
      </c>
    </row>
    <row r="16" spans="1:12" ht="12.75">
      <c r="A16" s="2">
        <v>4</v>
      </c>
      <c r="B16" s="5" t="s">
        <v>13</v>
      </c>
      <c r="C16" s="10">
        <v>369468</v>
      </c>
      <c r="D16" s="26">
        <v>112798.92</v>
      </c>
      <c r="E16" s="26">
        <v>112798.92</v>
      </c>
      <c r="F16" s="26">
        <v>112798.92</v>
      </c>
      <c r="G16" s="22">
        <f>D16+E16+F16</f>
        <v>338396.76</v>
      </c>
      <c r="H16" s="25">
        <v>112798.92</v>
      </c>
      <c r="I16" s="25">
        <v>112798.92</v>
      </c>
      <c r="J16" s="25">
        <v>112798.92</v>
      </c>
      <c r="K16" s="22">
        <f>H16+I16+J16</f>
        <v>338396.76</v>
      </c>
      <c r="L16" s="31">
        <v>6152.66</v>
      </c>
    </row>
    <row r="17" spans="1:12" ht="12.75">
      <c r="A17" s="2">
        <v>5</v>
      </c>
      <c r="B17" s="5" t="s">
        <v>14</v>
      </c>
      <c r="C17" s="10"/>
      <c r="D17" s="3"/>
      <c r="E17" s="3"/>
      <c r="F17" s="3"/>
      <c r="G17" s="4"/>
      <c r="H17" s="25"/>
      <c r="I17" s="25"/>
      <c r="J17" s="25"/>
      <c r="K17" s="4"/>
      <c r="L17" s="31"/>
    </row>
    <row r="18" spans="1:12" ht="12.75">
      <c r="A18" s="2"/>
      <c r="B18" s="7" t="s">
        <v>10</v>
      </c>
      <c r="C18" s="11">
        <v>593866.44</v>
      </c>
      <c r="D18" s="25">
        <v>300757.6</v>
      </c>
      <c r="E18" s="25">
        <v>300757.6</v>
      </c>
      <c r="F18" s="25">
        <v>300757.6</v>
      </c>
      <c r="G18" s="22">
        <f>D18+E18+F18</f>
        <v>902272.7999999999</v>
      </c>
      <c r="H18" s="25">
        <v>300757.6</v>
      </c>
      <c r="I18" s="25">
        <v>300757.6</v>
      </c>
      <c r="J18" s="25">
        <v>300757.6</v>
      </c>
      <c r="K18" s="22">
        <f>H18+I18+J18</f>
        <v>902272.7999999999</v>
      </c>
      <c r="L18" s="31">
        <v>16404.96</v>
      </c>
    </row>
    <row r="19" spans="1:12" ht="12.75">
      <c r="A19" s="2"/>
      <c r="B19" s="7" t="s">
        <v>7</v>
      </c>
      <c r="C19" s="11">
        <v>374916.42</v>
      </c>
      <c r="D19" s="25">
        <v>200000</v>
      </c>
      <c r="E19" s="25">
        <v>50000</v>
      </c>
      <c r="F19" s="25">
        <v>50000</v>
      </c>
      <c r="G19" s="22">
        <f>D19+E19+F19</f>
        <v>300000</v>
      </c>
      <c r="H19" s="25">
        <v>50000</v>
      </c>
      <c r="I19" s="25">
        <v>50000</v>
      </c>
      <c r="J19" s="25">
        <v>50000</v>
      </c>
      <c r="K19" s="22">
        <f>H19+I19+J19</f>
        <v>150000</v>
      </c>
      <c r="L19" s="31">
        <v>5800</v>
      </c>
    </row>
    <row r="20" spans="1:12" ht="12.75">
      <c r="A20" s="2"/>
      <c r="B20" s="5" t="s">
        <v>0</v>
      </c>
      <c r="C20" s="10">
        <f aca="true" t="shared" si="2" ref="C20:L20">SUM(C18:C19)</f>
        <v>968782.8599999999</v>
      </c>
      <c r="D20" s="6">
        <f t="shared" si="2"/>
        <v>500757.6</v>
      </c>
      <c r="E20" s="6">
        <f t="shared" si="2"/>
        <v>350757.6</v>
      </c>
      <c r="F20" s="6">
        <f t="shared" si="2"/>
        <v>350757.6</v>
      </c>
      <c r="G20" s="10">
        <f t="shared" si="2"/>
        <v>1202272.7999999998</v>
      </c>
      <c r="H20" s="28">
        <f t="shared" si="2"/>
        <v>350757.6</v>
      </c>
      <c r="I20" s="28">
        <f t="shared" si="2"/>
        <v>350757.6</v>
      </c>
      <c r="J20" s="28">
        <f t="shared" si="2"/>
        <v>350757.6</v>
      </c>
      <c r="K20" s="28">
        <f t="shared" si="2"/>
        <v>1052272.7999999998</v>
      </c>
      <c r="L20" s="28">
        <f t="shared" si="2"/>
        <v>22204.96</v>
      </c>
    </row>
    <row r="21" spans="1:12" ht="12.75">
      <c r="A21" s="2">
        <v>6</v>
      </c>
      <c r="B21" s="5" t="s">
        <v>16</v>
      </c>
      <c r="C21" s="10">
        <v>2357683.21</v>
      </c>
      <c r="D21" s="25">
        <v>518635.19</v>
      </c>
      <c r="E21" s="25">
        <v>16954.6</v>
      </c>
      <c r="F21" s="25">
        <v>16954.6</v>
      </c>
      <c r="G21" s="10">
        <f>D21+E21+F21</f>
        <v>552544.39</v>
      </c>
      <c r="H21" s="25">
        <v>16954.6</v>
      </c>
      <c r="I21" s="25">
        <v>16954.6</v>
      </c>
      <c r="J21" s="25">
        <v>16954.6</v>
      </c>
      <c r="K21" s="30">
        <f>H21+I21+J21</f>
        <v>50863.799999999996</v>
      </c>
      <c r="L21" s="31">
        <v>3920</v>
      </c>
    </row>
    <row r="22" spans="1:12" ht="12.75">
      <c r="A22" s="2">
        <v>7</v>
      </c>
      <c r="B22" s="5" t="s">
        <v>9</v>
      </c>
      <c r="C22" s="10"/>
      <c r="D22" s="3"/>
      <c r="E22" s="3"/>
      <c r="F22" s="3"/>
      <c r="G22" s="4"/>
      <c r="H22" s="25"/>
      <c r="I22" s="25"/>
      <c r="J22" s="25"/>
      <c r="K22" s="4"/>
      <c r="L22" s="31"/>
    </row>
    <row r="23" spans="1:12" ht="12.75">
      <c r="A23" s="2"/>
      <c r="B23" s="7" t="s">
        <v>32</v>
      </c>
      <c r="C23" s="11">
        <v>80710.56</v>
      </c>
      <c r="D23" s="25">
        <v>31678.92</v>
      </c>
      <c r="E23" s="25">
        <v>31678.92</v>
      </c>
      <c r="F23" s="25">
        <v>31678.92</v>
      </c>
      <c r="G23" s="22">
        <f>D23+E23+F23</f>
        <v>95036.76</v>
      </c>
      <c r="H23" s="25">
        <v>31678.92</v>
      </c>
      <c r="I23" s="25">
        <v>31678.92</v>
      </c>
      <c r="J23" s="25">
        <v>31678.92</v>
      </c>
      <c r="K23" s="22">
        <f>H23+I23+J23</f>
        <v>95036.76</v>
      </c>
      <c r="L23" s="31">
        <v>7310.52</v>
      </c>
    </row>
    <row r="24" spans="1:12" ht="12.75">
      <c r="A24" s="2"/>
      <c r="B24" s="7" t="s">
        <v>21</v>
      </c>
      <c r="C24" s="11">
        <v>137045.16</v>
      </c>
      <c r="D24" s="25">
        <v>63523.14</v>
      </c>
      <c r="E24" s="25">
        <v>34053.71</v>
      </c>
      <c r="F24" s="25">
        <v>34053.71</v>
      </c>
      <c r="G24" s="22">
        <f>D24+E24+F24</f>
        <v>131630.56</v>
      </c>
      <c r="H24" s="25">
        <v>34053.71</v>
      </c>
      <c r="I24" s="25">
        <v>34053.71</v>
      </c>
      <c r="J24" s="25">
        <v>34053.71</v>
      </c>
      <c r="K24" s="22">
        <f>H24+I24+J24</f>
        <v>102161.13</v>
      </c>
      <c r="L24" s="31">
        <v>2500</v>
      </c>
    </row>
    <row r="25" spans="1:12" ht="12.75">
      <c r="A25" s="2"/>
      <c r="B25" s="7" t="s">
        <v>33</v>
      </c>
      <c r="C25" s="11">
        <v>0</v>
      </c>
      <c r="D25" s="26">
        <v>12085.56</v>
      </c>
      <c r="E25" s="26">
        <v>12085.56</v>
      </c>
      <c r="F25" s="26">
        <v>12085.56</v>
      </c>
      <c r="G25" s="22">
        <f>D25+E25+F25</f>
        <v>36256.68</v>
      </c>
      <c r="H25" s="25">
        <v>12085.56</v>
      </c>
      <c r="I25" s="25">
        <v>12085.56</v>
      </c>
      <c r="J25" s="25">
        <v>12085.56</v>
      </c>
      <c r="K25" s="22">
        <f>H25+I25+J25</f>
        <v>36256.68</v>
      </c>
      <c r="L25" s="31">
        <v>3021.39</v>
      </c>
    </row>
    <row r="26" spans="1:12" ht="12.75">
      <c r="A26" s="2"/>
      <c r="B26" s="5" t="s">
        <v>8</v>
      </c>
      <c r="C26" s="10">
        <f aca="true" t="shared" si="3" ref="C26:L26">SUM(C23:C25)</f>
        <v>217755.72</v>
      </c>
      <c r="D26" s="6">
        <f t="shared" si="3"/>
        <v>107287.62</v>
      </c>
      <c r="E26" s="6">
        <f t="shared" si="3"/>
        <v>77818.19</v>
      </c>
      <c r="F26" s="6">
        <f t="shared" si="3"/>
        <v>77818.19</v>
      </c>
      <c r="G26" s="10">
        <f t="shared" si="3"/>
        <v>262924</v>
      </c>
      <c r="H26" s="28">
        <f t="shared" si="3"/>
        <v>77818.19</v>
      </c>
      <c r="I26" s="28">
        <f t="shared" si="3"/>
        <v>77818.19</v>
      </c>
      <c r="J26" s="28">
        <f t="shared" si="3"/>
        <v>77818.19</v>
      </c>
      <c r="K26" s="28">
        <f t="shared" si="3"/>
        <v>233454.57</v>
      </c>
      <c r="L26" s="31">
        <f t="shared" si="3"/>
        <v>12831.91</v>
      </c>
    </row>
    <row r="27" spans="1:12" ht="12.75">
      <c r="A27" s="3"/>
      <c r="B27" s="12" t="s">
        <v>22</v>
      </c>
      <c r="C27" s="27">
        <f aca="true" t="shared" si="4" ref="C27:K27">C26+C21+C20+C16+C15+C14+C10</f>
        <v>10752000</v>
      </c>
      <c r="D27" s="24">
        <f t="shared" si="4"/>
        <v>3880756.68</v>
      </c>
      <c r="E27" s="24">
        <f t="shared" si="4"/>
        <v>3059606.66</v>
      </c>
      <c r="F27" s="24">
        <f t="shared" si="4"/>
        <v>3059606.66</v>
      </c>
      <c r="G27" s="27">
        <f t="shared" si="4"/>
        <v>9999970</v>
      </c>
      <c r="H27" s="29">
        <f t="shared" si="4"/>
        <v>3059606.66</v>
      </c>
      <c r="I27" s="29">
        <f t="shared" si="4"/>
        <v>3059606.66</v>
      </c>
      <c r="J27" s="29">
        <f t="shared" si="4"/>
        <v>3059606.66</v>
      </c>
      <c r="K27" s="29">
        <f t="shared" si="4"/>
        <v>9178819.98</v>
      </c>
      <c r="L27" s="10">
        <f>L26+L21+L20+L14+L10</f>
        <v>212910</v>
      </c>
    </row>
    <row r="29" spans="11:12" ht="12.75">
      <c r="K29" s="33">
        <v>0.1</v>
      </c>
      <c r="L29" s="32">
        <v>3349300</v>
      </c>
    </row>
    <row r="30" spans="6:7" ht="12.75">
      <c r="F30" t="s">
        <v>42</v>
      </c>
      <c r="G30" s="23">
        <f>C27+G27+K27+L27</f>
        <v>30143699.98</v>
      </c>
    </row>
    <row r="31" spans="6:7" ht="12.75">
      <c r="F31" s="34" t="s">
        <v>43</v>
      </c>
      <c r="G31" s="23">
        <v>33493000</v>
      </c>
    </row>
    <row r="33" ht="12.75">
      <c r="G33" s="23"/>
    </row>
    <row r="35" ht="12.75">
      <c r="H35" s="23"/>
    </row>
    <row r="36" ht="12.75">
      <c r="I36" s="23">
        <f>G15+K15+L15</f>
        <v>321413.72</v>
      </c>
    </row>
    <row r="37" ht="12.75">
      <c r="I37" s="23">
        <f>G25+K25+L25</f>
        <v>75534.75</v>
      </c>
    </row>
    <row r="38" ht="12.75">
      <c r="I38" s="23">
        <f>G24+K24+L24</f>
        <v>236291.69</v>
      </c>
    </row>
    <row r="39" ht="12.75">
      <c r="I39" s="23">
        <f>G23+K23+L23</f>
        <v>197384.03999999998</v>
      </c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C9" sqref="C9"/>
    </sheetView>
  </sheetViews>
  <sheetFormatPr defaultColWidth="12.57421875" defaultRowHeight="12.75"/>
  <cols>
    <col min="1" max="1" width="4.421875" style="0" customWidth="1"/>
    <col min="2" max="2" width="20.57421875" style="0" customWidth="1"/>
    <col min="3" max="3" width="12.8515625" style="0" customWidth="1"/>
    <col min="4" max="4" width="10.7109375" style="0" customWidth="1"/>
    <col min="5" max="6" width="11.140625" style="0" customWidth="1"/>
    <col min="7" max="7" width="13.00390625" style="0" customWidth="1"/>
    <col min="8" max="8" width="11.28125" style="0" customWidth="1"/>
    <col min="9" max="9" width="11.421875" style="0" customWidth="1"/>
    <col min="10" max="10" width="10.8515625" style="0" customWidth="1"/>
    <col min="11" max="11" width="13.28125" style="0" customWidth="1"/>
  </cols>
  <sheetData>
    <row r="2" spans="2:4" ht="12.75">
      <c r="B2" s="1"/>
      <c r="C2" s="1"/>
      <c r="D2" s="1" t="s">
        <v>47</v>
      </c>
    </row>
    <row r="4" spans="1:12" ht="12.75" customHeight="1">
      <c r="A4" s="70" t="s">
        <v>15</v>
      </c>
      <c r="B4" s="71" t="s">
        <v>3</v>
      </c>
      <c r="C4" s="72" t="s">
        <v>34</v>
      </c>
      <c r="D4" s="71" t="s">
        <v>35</v>
      </c>
      <c r="E4" s="71" t="s">
        <v>36</v>
      </c>
      <c r="F4" s="71" t="s">
        <v>37</v>
      </c>
      <c r="G4" s="72" t="s">
        <v>38</v>
      </c>
      <c r="H4" s="73" t="s">
        <v>39</v>
      </c>
      <c r="I4" s="73" t="s">
        <v>40</v>
      </c>
      <c r="J4" s="73" t="s">
        <v>41</v>
      </c>
      <c r="K4" s="74" t="s">
        <v>19</v>
      </c>
      <c r="L4" s="75" t="s">
        <v>20</v>
      </c>
    </row>
    <row r="5" spans="1:12" ht="12.75">
      <c r="A5" s="70"/>
      <c r="B5" s="71"/>
      <c r="C5" s="72"/>
      <c r="D5" s="71"/>
      <c r="E5" s="71"/>
      <c r="F5" s="71"/>
      <c r="G5" s="72"/>
      <c r="H5" s="73"/>
      <c r="I5" s="73"/>
      <c r="J5" s="73"/>
      <c r="K5" s="74"/>
      <c r="L5" s="75"/>
    </row>
    <row r="6" spans="1:12" ht="12.75">
      <c r="A6" s="2">
        <v>1</v>
      </c>
      <c r="B6" s="5" t="s">
        <v>11</v>
      </c>
      <c r="C6" s="21"/>
      <c r="D6" s="3"/>
      <c r="E6" s="3"/>
      <c r="F6" s="3"/>
      <c r="G6" s="4"/>
      <c r="H6" s="3"/>
      <c r="I6" s="3"/>
      <c r="J6" s="3"/>
      <c r="K6" s="4"/>
      <c r="L6" s="4"/>
    </row>
    <row r="7" spans="1:12" ht="12.75">
      <c r="A7" s="2"/>
      <c r="B7" s="7" t="s">
        <v>1</v>
      </c>
      <c r="C7" s="11">
        <v>4302896.57</v>
      </c>
      <c r="D7" s="25">
        <v>1770597.24</v>
      </c>
      <c r="E7" s="25">
        <v>1770597.24</v>
      </c>
      <c r="F7" s="25">
        <v>1770597.24</v>
      </c>
      <c r="G7" s="22">
        <f>D7+E7+F7</f>
        <v>5311791.72</v>
      </c>
      <c r="H7" s="25">
        <v>1770597.24</v>
      </c>
      <c r="I7" s="25">
        <v>1770597.24</v>
      </c>
      <c r="J7" s="25">
        <v>1770597.24</v>
      </c>
      <c r="K7" s="22">
        <f>H7+I7+J7</f>
        <v>5311791.72</v>
      </c>
      <c r="L7" s="31">
        <v>130392.82</v>
      </c>
    </row>
    <row r="8" spans="1:12" ht="12.75">
      <c r="A8" s="2"/>
      <c r="B8" s="7" t="s">
        <v>4</v>
      </c>
      <c r="C8" s="11">
        <v>176187.09</v>
      </c>
      <c r="D8" s="25">
        <v>120000</v>
      </c>
      <c r="E8" s="25">
        <v>30000</v>
      </c>
      <c r="F8" s="25">
        <v>30000</v>
      </c>
      <c r="G8" s="22">
        <f>D8+E8+F8</f>
        <v>180000</v>
      </c>
      <c r="H8" s="25">
        <v>40000</v>
      </c>
      <c r="I8" s="25">
        <v>40000</v>
      </c>
      <c r="J8" s="25">
        <v>40000</v>
      </c>
      <c r="K8" s="22">
        <f>H8+I8+J8</f>
        <v>120000</v>
      </c>
      <c r="L8" s="31">
        <v>1469.94</v>
      </c>
    </row>
    <row r="9" spans="1:12" ht="12.75">
      <c r="A9" s="2"/>
      <c r="B9" s="7" t="s">
        <v>2</v>
      </c>
      <c r="C9" s="11">
        <v>596628.72</v>
      </c>
      <c r="D9" s="25">
        <v>176183.33</v>
      </c>
      <c r="E9" s="25">
        <v>176183.33</v>
      </c>
      <c r="F9" s="25">
        <v>176183.33</v>
      </c>
      <c r="G9" s="22">
        <f>D9+E9+F9</f>
        <v>528549.99</v>
      </c>
      <c r="H9" s="25">
        <v>176183.33</v>
      </c>
      <c r="I9" s="25">
        <v>176183.33</v>
      </c>
      <c r="J9" s="25">
        <v>176183.33</v>
      </c>
      <c r="K9" s="22">
        <f>H9+I9+J9</f>
        <v>528549.99</v>
      </c>
      <c r="L9" s="31">
        <v>9272.8</v>
      </c>
    </row>
    <row r="10" spans="1:12" ht="12.75">
      <c r="A10" s="2"/>
      <c r="B10" s="5" t="s">
        <v>0</v>
      </c>
      <c r="C10" s="10">
        <f aca="true" t="shared" si="0" ref="C10:L10">SUM(C7:C9)</f>
        <v>5075712.38</v>
      </c>
      <c r="D10" s="6">
        <f t="shared" si="0"/>
        <v>2066780.57</v>
      </c>
      <c r="E10" s="6">
        <f t="shared" si="0"/>
        <v>1976780.57</v>
      </c>
      <c r="F10" s="6">
        <f t="shared" si="0"/>
        <v>1976780.57</v>
      </c>
      <c r="G10" s="10">
        <f t="shared" si="0"/>
        <v>6020341.71</v>
      </c>
      <c r="H10" s="28">
        <f t="shared" si="0"/>
        <v>1986780.57</v>
      </c>
      <c r="I10" s="28">
        <f t="shared" si="0"/>
        <v>1986780.57</v>
      </c>
      <c r="J10" s="28">
        <f t="shared" si="0"/>
        <v>1986780.57</v>
      </c>
      <c r="K10" s="28">
        <f t="shared" si="0"/>
        <v>5960341.71</v>
      </c>
      <c r="L10" s="28">
        <f t="shared" si="0"/>
        <v>141135.56</v>
      </c>
    </row>
    <row r="11" spans="1:12" ht="12.75">
      <c r="A11" s="2">
        <v>2</v>
      </c>
      <c r="B11" s="5" t="s">
        <v>6</v>
      </c>
      <c r="C11" s="10"/>
      <c r="D11" s="3"/>
      <c r="E11" s="3"/>
      <c r="F11" s="3"/>
      <c r="G11" s="4"/>
      <c r="H11" s="25"/>
      <c r="I11" s="25"/>
      <c r="J11" s="25"/>
      <c r="K11" s="4"/>
      <c r="L11" s="31"/>
    </row>
    <row r="12" spans="1:12" ht="12.75">
      <c r="A12" s="2"/>
      <c r="B12" s="7" t="s">
        <v>1</v>
      </c>
      <c r="C12" s="11">
        <v>1182136.41</v>
      </c>
      <c r="D12" s="25">
        <v>224319.52</v>
      </c>
      <c r="E12" s="25">
        <v>493377.24</v>
      </c>
      <c r="F12" s="25">
        <v>358848.38</v>
      </c>
      <c r="G12" s="22">
        <f>D12+E12+F12</f>
        <v>1076545.1400000001</v>
      </c>
      <c r="H12" s="25">
        <v>358848.38</v>
      </c>
      <c r="I12" s="25">
        <v>358848.38</v>
      </c>
      <c r="J12" s="25">
        <v>358848.38</v>
      </c>
      <c r="K12" s="22">
        <f>H12+I12+J12</f>
        <v>1076545.1400000001</v>
      </c>
      <c r="L12" s="31">
        <v>15470.31</v>
      </c>
    </row>
    <row r="13" spans="1:12" ht="12.75">
      <c r="A13" s="2"/>
      <c r="B13" s="7" t="s">
        <v>5</v>
      </c>
      <c r="C13" s="11">
        <v>370524</v>
      </c>
      <c r="D13" s="25">
        <v>115648.4</v>
      </c>
      <c r="E13" s="25">
        <v>115648.4</v>
      </c>
      <c r="F13" s="25">
        <v>115648.4</v>
      </c>
      <c r="G13" s="22">
        <f>D13+E13+F13</f>
        <v>346945.19999999995</v>
      </c>
      <c r="H13" s="25">
        <v>115648.4</v>
      </c>
      <c r="I13" s="25">
        <v>115648.4</v>
      </c>
      <c r="J13" s="25">
        <v>115648.4</v>
      </c>
      <c r="K13" s="22">
        <f>H13+I13+J13</f>
        <v>346945.19999999995</v>
      </c>
      <c r="L13" s="31">
        <v>17347.26</v>
      </c>
    </row>
    <row r="14" spans="1:12" ht="12.75">
      <c r="A14" s="2"/>
      <c r="B14" s="5" t="s">
        <v>0</v>
      </c>
      <c r="C14" s="10">
        <f aca="true" t="shared" si="1" ref="C14:L14">SUM(C12:C13)</f>
        <v>1552660.41</v>
      </c>
      <c r="D14" s="6">
        <f t="shared" si="1"/>
        <v>339967.92</v>
      </c>
      <c r="E14" s="6">
        <f t="shared" si="1"/>
        <v>609025.64</v>
      </c>
      <c r="F14" s="6">
        <f t="shared" si="1"/>
        <v>474496.78</v>
      </c>
      <c r="G14" s="10">
        <f t="shared" si="1"/>
        <v>1423490.34</v>
      </c>
      <c r="H14" s="28">
        <f t="shared" si="1"/>
        <v>474496.78</v>
      </c>
      <c r="I14" s="28">
        <f t="shared" si="1"/>
        <v>474496.78</v>
      </c>
      <c r="J14" s="28">
        <f t="shared" si="1"/>
        <v>474496.78</v>
      </c>
      <c r="K14" s="28">
        <f t="shared" si="1"/>
        <v>1423490.34</v>
      </c>
      <c r="L14" s="28">
        <f t="shared" si="1"/>
        <v>32817.57</v>
      </c>
    </row>
    <row r="15" spans="1:12" ht="12.75">
      <c r="A15" s="2">
        <v>3</v>
      </c>
      <c r="B15" s="5" t="s">
        <v>12</v>
      </c>
      <c r="C15" s="10">
        <v>209937.42</v>
      </c>
      <c r="D15" s="25">
        <v>50000</v>
      </c>
      <c r="E15" s="25">
        <v>50000</v>
      </c>
      <c r="F15" s="25">
        <v>50000</v>
      </c>
      <c r="G15" s="22">
        <f>D15+E15+F15</f>
        <v>150000</v>
      </c>
      <c r="H15" s="25">
        <v>40000</v>
      </c>
      <c r="I15" s="25">
        <v>40000</v>
      </c>
      <c r="J15" s="25">
        <v>40000</v>
      </c>
      <c r="K15" s="22">
        <f>H15+I15+J15</f>
        <v>120000</v>
      </c>
      <c r="L15" s="31">
        <v>1413.72</v>
      </c>
    </row>
    <row r="16" spans="1:12" ht="12.75">
      <c r="A16" s="2">
        <v>4</v>
      </c>
      <c r="B16" s="5" t="s">
        <v>13</v>
      </c>
      <c r="C16" s="10">
        <v>369468</v>
      </c>
      <c r="D16" s="26">
        <v>112798.92</v>
      </c>
      <c r="E16" s="26">
        <v>112798.92</v>
      </c>
      <c r="F16" s="26">
        <v>112798.92</v>
      </c>
      <c r="G16" s="22">
        <f>D16+E16+F16</f>
        <v>338396.76</v>
      </c>
      <c r="H16" s="25">
        <v>112798.92</v>
      </c>
      <c r="I16" s="25">
        <v>112798.92</v>
      </c>
      <c r="J16" s="25">
        <v>112798.92</v>
      </c>
      <c r="K16" s="22">
        <f>H16+I16+J16</f>
        <v>338396.76</v>
      </c>
      <c r="L16" s="31">
        <v>6152.66</v>
      </c>
    </row>
    <row r="17" spans="1:12" ht="12.75">
      <c r="A17" s="2">
        <v>5</v>
      </c>
      <c r="B17" s="5" t="s">
        <v>14</v>
      </c>
      <c r="C17" s="10"/>
      <c r="D17" s="3"/>
      <c r="E17" s="3"/>
      <c r="F17" s="3"/>
      <c r="G17" s="4"/>
      <c r="H17" s="25"/>
      <c r="I17" s="25"/>
      <c r="J17" s="25"/>
      <c r="K17" s="4"/>
      <c r="L17" s="31"/>
    </row>
    <row r="18" spans="1:12" ht="12.75">
      <c r="A18" s="2"/>
      <c r="B18" s="7" t="s">
        <v>10</v>
      </c>
      <c r="C18" s="11">
        <v>593866.44</v>
      </c>
      <c r="D18" s="25">
        <v>237871.92</v>
      </c>
      <c r="E18" s="25">
        <v>363643.28</v>
      </c>
      <c r="F18" s="25">
        <v>300757.6</v>
      </c>
      <c r="G18" s="22">
        <f>D18+E18+F18</f>
        <v>902272.8</v>
      </c>
      <c r="H18" s="25">
        <v>300757.6</v>
      </c>
      <c r="I18" s="25">
        <v>300757.6</v>
      </c>
      <c r="J18" s="25">
        <v>300757.6</v>
      </c>
      <c r="K18" s="22">
        <f>H18+I18+J18</f>
        <v>902272.7999999999</v>
      </c>
      <c r="L18" s="31">
        <v>16404.96</v>
      </c>
    </row>
    <row r="19" spans="1:12" ht="12.75">
      <c r="A19" s="2"/>
      <c r="B19" s="7" t="s">
        <v>7</v>
      </c>
      <c r="C19" s="11">
        <v>374916.42</v>
      </c>
      <c r="D19" s="25">
        <v>100000</v>
      </c>
      <c r="E19" s="25">
        <v>50000</v>
      </c>
      <c r="F19" s="25">
        <v>50000</v>
      </c>
      <c r="G19" s="22">
        <f>D19+E19+F19</f>
        <v>200000</v>
      </c>
      <c r="H19" s="25">
        <v>50000</v>
      </c>
      <c r="I19" s="25">
        <v>50000</v>
      </c>
      <c r="J19" s="25">
        <v>50000</v>
      </c>
      <c r="K19" s="22">
        <f>H19+I19+J19</f>
        <v>150000</v>
      </c>
      <c r="L19" s="31">
        <v>5800</v>
      </c>
    </row>
    <row r="20" spans="1:12" ht="12.75">
      <c r="A20" s="2"/>
      <c r="B20" s="5" t="s">
        <v>0</v>
      </c>
      <c r="C20" s="10">
        <f aca="true" t="shared" si="2" ref="C20:L20">SUM(C18:C19)</f>
        <v>968782.8599999999</v>
      </c>
      <c r="D20" s="6">
        <f t="shared" si="2"/>
        <v>337871.92000000004</v>
      </c>
      <c r="E20" s="6">
        <f t="shared" si="2"/>
        <v>413643.28</v>
      </c>
      <c r="F20" s="6">
        <f t="shared" si="2"/>
        <v>350757.6</v>
      </c>
      <c r="G20" s="10">
        <f t="shared" si="2"/>
        <v>1102272.8</v>
      </c>
      <c r="H20" s="28">
        <f t="shared" si="2"/>
        <v>350757.6</v>
      </c>
      <c r="I20" s="28">
        <f t="shared" si="2"/>
        <v>350757.6</v>
      </c>
      <c r="J20" s="28">
        <f t="shared" si="2"/>
        <v>350757.6</v>
      </c>
      <c r="K20" s="28">
        <f t="shared" si="2"/>
        <v>1052272.7999999998</v>
      </c>
      <c r="L20" s="28">
        <f t="shared" si="2"/>
        <v>22204.96</v>
      </c>
    </row>
    <row r="21" spans="1:12" ht="12.75">
      <c r="A21" s="2">
        <v>6</v>
      </c>
      <c r="B21" s="5" t="s">
        <v>16</v>
      </c>
      <c r="C21" s="10">
        <v>2357683.21</v>
      </c>
      <c r="D21" s="25">
        <v>698104.62</v>
      </c>
      <c r="E21" s="25">
        <v>16954.6</v>
      </c>
      <c r="F21" s="25">
        <v>16954.6</v>
      </c>
      <c r="G21" s="10">
        <f>D21+E21+F21</f>
        <v>732013.82</v>
      </c>
      <c r="H21" s="25">
        <v>16954.6</v>
      </c>
      <c r="I21" s="25">
        <v>16954.6</v>
      </c>
      <c r="J21" s="25">
        <v>16954.6</v>
      </c>
      <c r="K21" s="30">
        <f>H21+I21+J21</f>
        <v>50863.799999999996</v>
      </c>
      <c r="L21" s="31">
        <v>3920</v>
      </c>
    </row>
    <row r="22" spans="1:12" ht="12.75">
      <c r="A22" s="2">
        <v>7</v>
      </c>
      <c r="B22" s="5" t="s">
        <v>9</v>
      </c>
      <c r="C22" s="10"/>
      <c r="D22" s="3"/>
      <c r="E22" s="3"/>
      <c r="F22" s="3"/>
      <c r="G22" s="4"/>
      <c r="H22" s="25"/>
      <c r="I22" s="25"/>
      <c r="J22" s="25"/>
      <c r="K22" s="4"/>
      <c r="L22" s="31"/>
    </row>
    <row r="23" spans="1:12" ht="12.75">
      <c r="A23" s="2"/>
      <c r="B23" s="7" t="s">
        <v>32</v>
      </c>
      <c r="C23" s="11">
        <v>80710.56</v>
      </c>
      <c r="D23" s="25">
        <v>31678.92</v>
      </c>
      <c r="E23" s="25">
        <v>31678.92</v>
      </c>
      <c r="F23" s="25">
        <v>31678.92</v>
      </c>
      <c r="G23" s="22">
        <f>D23+E23+F23</f>
        <v>95036.76</v>
      </c>
      <c r="H23" s="25">
        <v>31678.92</v>
      </c>
      <c r="I23" s="25">
        <v>31678.92</v>
      </c>
      <c r="J23" s="25">
        <v>31678.92</v>
      </c>
      <c r="K23" s="22">
        <f>H23+I23+J23</f>
        <v>95036.76</v>
      </c>
      <c r="L23" s="31">
        <v>7310.52</v>
      </c>
    </row>
    <row r="24" spans="1:12" ht="12.75">
      <c r="A24" s="2"/>
      <c r="B24" s="7" t="s">
        <v>21</v>
      </c>
      <c r="C24" s="11">
        <v>137045.16</v>
      </c>
      <c r="D24" s="25">
        <v>34053.71</v>
      </c>
      <c r="E24" s="25">
        <v>34053.71</v>
      </c>
      <c r="F24" s="25">
        <v>34053.71</v>
      </c>
      <c r="G24" s="22">
        <f>D24+E24+F24</f>
        <v>102161.13</v>
      </c>
      <c r="H24" s="25">
        <v>34053.71</v>
      </c>
      <c r="I24" s="25">
        <v>34053.71</v>
      </c>
      <c r="J24" s="25">
        <v>34053.71</v>
      </c>
      <c r="K24" s="22">
        <f>H24+I24+J24</f>
        <v>102161.13</v>
      </c>
      <c r="L24" s="31">
        <v>2500</v>
      </c>
    </row>
    <row r="25" spans="1:12" ht="12.75">
      <c r="A25" s="2"/>
      <c r="B25" s="7" t="s">
        <v>33</v>
      </c>
      <c r="C25" s="11">
        <v>0</v>
      </c>
      <c r="D25" s="26">
        <v>12085.56</v>
      </c>
      <c r="E25" s="26">
        <v>12085.56</v>
      </c>
      <c r="F25" s="26">
        <v>12085.56</v>
      </c>
      <c r="G25" s="22">
        <f>D25+E25+F25</f>
        <v>36256.68</v>
      </c>
      <c r="H25" s="25">
        <v>12085.56</v>
      </c>
      <c r="I25" s="25">
        <v>12085.56</v>
      </c>
      <c r="J25" s="25">
        <v>12085.56</v>
      </c>
      <c r="K25" s="22">
        <f>H25+I25+J25</f>
        <v>36256.68</v>
      </c>
      <c r="L25" s="31">
        <v>3021.39</v>
      </c>
    </row>
    <row r="26" spans="1:12" ht="12.75">
      <c r="A26" s="2"/>
      <c r="B26" s="5" t="s">
        <v>8</v>
      </c>
      <c r="C26" s="10">
        <f aca="true" t="shared" si="3" ref="C26:L26">SUM(C23:C25)</f>
        <v>217755.72</v>
      </c>
      <c r="D26" s="6">
        <f t="shared" si="3"/>
        <v>77818.19</v>
      </c>
      <c r="E26" s="6">
        <f t="shared" si="3"/>
        <v>77818.19</v>
      </c>
      <c r="F26" s="6">
        <f t="shared" si="3"/>
        <v>77818.19</v>
      </c>
      <c r="G26" s="10">
        <f t="shared" si="3"/>
        <v>233454.57</v>
      </c>
      <c r="H26" s="28">
        <f t="shared" si="3"/>
        <v>77818.19</v>
      </c>
      <c r="I26" s="28">
        <f t="shared" si="3"/>
        <v>77818.19</v>
      </c>
      <c r="J26" s="28">
        <f t="shared" si="3"/>
        <v>77818.19</v>
      </c>
      <c r="K26" s="28">
        <f t="shared" si="3"/>
        <v>233454.57</v>
      </c>
      <c r="L26" s="31">
        <f t="shared" si="3"/>
        <v>12831.91</v>
      </c>
    </row>
    <row r="27" spans="1:12" ht="12.75">
      <c r="A27" s="3"/>
      <c r="B27" s="12" t="s">
        <v>22</v>
      </c>
      <c r="C27" s="27">
        <f aca="true" t="shared" si="4" ref="C27:K27">C26+C21+C20+C16+C15+C14+C10</f>
        <v>10752000</v>
      </c>
      <c r="D27" s="24">
        <f t="shared" si="4"/>
        <v>3683342.1399999997</v>
      </c>
      <c r="E27" s="24">
        <f t="shared" si="4"/>
        <v>3257021.2</v>
      </c>
      <c r="F27" s="24">
        <f t="shared" si="4"/>
        <v>3059606.66</v>
      </c>
      <c r="G27" s="27">
        <f t="shared" si="4"/>
        <v>9999970</v>
      </c>
      <c r="H27" s="29">
        <f t="shared" si="4"/>
        <v>3059606.66</v>
      </c>
      <c r="I27" s="29">
        <f t="shared" si="4"/>
        <v>3059606.66</v>
      </c>
      <c r="J27" s="29">
        <f t="shared" si="4"/>
        <v>3059606.66</v>
      </c>
      <c r="K27" s="29">
        <f t="shared" si="4"/>
        <v>9178819.98</v>
      </c>
      <c r="L27" s="10">
        <f>L26+L21+L20+L14+L10</f>
        <v>212910</v>
      </c>
    </row>
    <row r="29" spans="11:12" ht="12.75">
      <c r="K29" s="33">
        <v>0.1</v>
      </c>
      <c r="L29" s="32">
        <v>3349300</v>
      </c>
    </row>
    <row r="30" spans="6:7" ht="12.75">
      <c r="F30" t="s">
        <v>42</v>
      </c>
      <c r="G30" s="23">
        <f>C27+G27+K27+L27</f>
        <v>30143699.98</v>
      </c>
    </row>
    <row r="31" spans="6:7" ht="12.75">
      <c r="F31" s="34" t="s">
        <v>43</v>
      </c>
      <c r="G31" s="23">
        <v>33493000</v>
      </c>
    </row>
    <row r="32" ht="12.75">
      <c r="L32" s="23">
        <f>L26+L21+L20+L16+L15+L14+L10</f>
        <v>220476.38</v>
      </c>
    </row>
    <row r="33" ht="12.75">
      <c r="G33" s="23"/>
    </row>
    <row r="35" ht="12.75">
      <c r="H35" s="23"/>
    </row>
    <row r="36" ht="12.75">
      <c r="I36" s="23">
        <f>G15+K15+L15</f>
        <v>271413.72</v>
      </c>
    </row>
    <row r="37" ht="12.75">
      <c r="I37" s="23">
        <f>G25+K25+L25</f>
        <v>75534.75</v>
      </c>
    </row>
    <row r="38" ht="12.75">
      <c r="I38" s="23">
        <f>G24+K24+L24</f>
        <v>206822.26</v>
      </c>
    </row>
    <row r="39" ht="12.75">
      <c r="I39" s="23">
        <f>G23+K23+L23</f>
        <v>197384.03999999998</v>
      </c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1"/>
  <sheetViews>
    <sheetView zoomScalePageLayoutView="0" workbookViewId="0" topLeftCell="A1">
      <selection activeCell="K30" sqref="K30"/>
    </sheetView>
  </sheetViews>
  <sheetFormatPr defaultColWidth="12.57421875" defaultRowHeight="12.75"/>
  <cols>
    <col min="1" max="1" width="4.421875" style="0" customWidth="1"/>
    <col min="2" max="2" width="18.140625" style="0" customWidth="1"/>
    <col min="3" max="5" width="12.57421875" style="0" customWidth="1"/>
    <col min="6" max="6" width="12.421875" style="0" customWidth="1"/>
    <col min="7" max="7" width="11.421875" style="0" customWidth="1"/>
    <col min="8" max="8" width="13.57421875" style="0" customWidth="1"/>
  </cols>
  <sheetData>
    <row r="2" spans="2:4" ht="12.75">
      <c r="B2" s="1"/>
      <c r="C2" s="1"/>
      <c r="D2" s="1" t="s">
        <v>56</v>
      </c>
    </row>
    <row r="4" spans="1:13" ht="12.75" customHeight="1">
      <c r="A4" s="70" t="s">
        <v>15</v>
      </c>
      <c r="B4" s="71" t="s">
        <v>3</v>
      </c>
      <c r="C4" s="71" t="s">
        <v>52</v>
      </c>
      <c r="D4" s="71" t="s">
        <v>53</v>
      </c>
      <c r="E4" s="76" t="s">
        <v>51</v>
      </c>
      <c r="F4" s="76" t="s">
        <v>54</v>
      </c>
      <c r="G4" s="76" t="s">
        <v>55</v>
      </c>
      <c r="H4" s="77" t="s">
        <v>19</v>
      </c>
      <c r="I4" s="76" t="s">
        <v>58</v>
      </c>
      <c r="J4" s="76" t="s">
        <v>59</v>
      </c>
      <c r="K4" s="76" t="s">
        <v>60</v>
      </c>
      <c r="L4" s="76" t="s">
        <v>20</v>
      </c>
      <c r="M4" s="76" t="s">
        <v>61</v>
      </c>
    </row>
    <row r="5" spans="1:13" ht="12.75">
      <c r="A5" s="70"/>
      <c r="B5" s="71"/>
      <c r="C5" s="71"/>
      <c r="D5" s="71"/>
      <c r="E5" s="76"/>
      <c r="F5" s="76"/>
      <c r="G5" s="76"/>
      <c r="H5" s="77"/>
      <c r="I5" s="76"/>
      <c r="J5" s="76"/>
      <c r="K5" s="76"/>
      <c r="L5" s="76"/>
      <c r="M5" s="76"/>
    </row>
    <row r="6" spans="1:13" ht="12.75">
      <c r="A6" s="2">
        <v>1</v>
      </c>
      <c r="B6" s="5" t="s">
        <v>11</v>
      </c>
      <c r="C6" s="5"/>
      <c r="D6" s="5"/>
      <c r="E6" s="3"/>
      <c r="F6" s="3"/>
      <c r="G6" s="3"/>
      <c r="H6" s="38"/>
      <c r="I6" s="3"/>
      <c r="J6" s="3"/>
      <c r="K6" s="3"/>
      <c r="L6" s="3"/>
      <c r="M6" s="3"/>
    </row>
    <row r="7" spans="1:15" ht="12.75">
      <c r="A7" s="2"/>
      <c r="B7" s="7" t="s">
        <v>1</v>
      </c>
      <c r="C7" s="8">
        <v>5311791.72</v>
      </c>
      <c r="D7" s="20">
        <v>5193408.78</v>
      </c>
      <c r="E7" s="20">
        <v>1729841.85</v>
      </c>
      <c r="F7" s="20">
        <v>1848659.27</v>
      </c>
      <c r="G7" s="20">
        <v>1848659.27</v>
      </c>
      <c r="H7" s="39">
        <f>E7+F7+G7</f>
        <v>5427160.390000001</v>
      </c>
      <c r="I7" s="20">
        <v>1848659.27</v>
      </c>
      <c r="J7" s="20">
        <v>1848659.27</v>
      </c>
      <c r="K7" s="3"/>
      <c r="L7" s="3"/>
      <c r="M7" s="3"/>
      <c r="N7" s="20">
        <v>1848659.27</v>
      </c>
      <c r="O7" s="23">
        <f>N7*0.697825753</f>
        <v>1290042.0471281805</v>
      </c>
    </row>
    <row r="8" spans="1:15" ht="12.75">
      <c r="A8" s="2"/>
      <c r="B8" s="7" t="s">
        <v>4</v>
      </c>
      <c r="C8" s="8">
        <v>120000</v>
      </c>
      <c r="D8" s="20">
        <v>238382.94</v>
      </c>
      <c r="E8" s="20">
        <v>50000</v>
      </c>
      <c r="F8" s="20">
        <v>65000</v>
      </c>
      <c r="G8" s="20">
        <v>58590.74</v>
      </c>
      <c r="H8" s="39">
        <f>E8+F8+G8</f>
        <v>173590.74</v>
      </c>
      <c r="I8" s="20">
        <v>40000</v>
      </c>
      <c r="J8" s="20">
        <v>40000</v>
      </c>
      <c r="K8" s="3"/>
      <c r="L8" s="3"/>
      <c r="M8" s="3"/>
      <c r="N8" s="20">
        <v>40000</v>
      </c>
      <c r="O8" s="23">
        <f aca="true" t="shared" si="0" ref="O8:O19">N8*0.697825753</f>
        <v>27913.030120000003</v>
      </c>
    </row>
    <row r="9" spans="1:15" ht="12.75">
      <c r="A9" s="2"/>
      <c r="B9" s="7" t="s">
        <v>2</v>
      </c>
      <c r="C9" s="8">
        <v>528549.99</v>
      </c>
      <c r="D9" s="20">
        <v>528549.99</v>
      </c>
      <c r="E9" s="20">
        <v>175876.12</v>
      </c>
      <c r="F9" s="20">
        <v>161991.16</v>
      </c>
      <c r="G9" s="20">
        <v>161991.16</v>
      </c>
      <c r="H9" s="39">
        <f>E9+F9+G9</f>
        <v>499858.44000000006</v>
      </c>
      <c r="I9" s="20">
        <v>161991.16</v>
      </c>
      <c r="J9" s="20">
        <v>161991.16</v>
      </c>
      <c r="K9" s="3"/>
      <c r="L9" s="3"/>
      <c r="M9" s="3"/>
      <c r="N9" s="20">
        <v>161991.16</v>
      </c>
      <c r="O9" s="23">
        <f t="shared" si="0"/>
        <v>113041.60320634348</v>
      </c>
    </row>
    <row r="10" spans="1:15" ht="12.75">
      <c r="A10" s="2"/>
      <c r="B10" s="36" t="s">
        <v>0</v>
      </c>
      <c r="C10" s="37">
        <f aca="true" t="shared" si="1" ref="C10:I10">SUM(C7:C9)</f>
        <v>5960341.71</v>
      </c>
      <c r="D10" s="37">
        <f t="shared" si="1"/>
        <v>5960341.710000001</v>
      </c>
      <c r="E10" s="10">
        <f t="shared" si="1"/>
        <v>1955717.9700000002</v>
      </c>
      <c r="F10" s="10">
        <f t="shared" si="1"/>
        <v>2075650.43</v>
      </c>
      <c r="G10" s="10">
        <f t="shared" si="1"/>
        <v>2069241.17</v>
      </c>
      <c r="H10" s="10">
        <f t="shared" si="1"/>
        <v>6100609.570000001</v>
      </c>
      <c r="I10" s="10">
        <f t="shared" si="1"/>
        <v>2050650.43</v>
      </c>
      <c r="J10" s="10">
        <f>SUM(J7:J9)</f>
        <v>2050650.43</v>
      </c>
      <c r="K10" s="3"/>
      <c r="L10" s="3"/>
      <c r="M10" s="3"/>
      <c r="N10" s="20">
        <v>447188</v>
      </c>
      <c r="O10" s="23">
        <f t="shared" si="0"/>
        <v>312059.30283256405</v>
      </c>
    </row>
    <row r="11" spans="1:15" ht="12.75">
      <c r="A11" s="2">
        <v>2</v>
      </c>
      <c r="B11" s="5" t="s">
        <v>6</v>
      </c>
      <c r="C11" s="6"/>
      <c r="D11" s="20"/>
      <c r="E11" s="20"/>
      <c r="F11" s="20"/>
      <c r="G11" s="20"/>
      <c r="H11" s="40"/>
      <c r="I11" s="20"/>
      <c r="J11" s="20"/>
      <c r="K11" s="3"/>
      <c r="L11" s="3"/>
      <c r="M11" s="3"/>
      <c r="N11" s="20">
        <v>126963.3</v>
      </c>
      <c r="O11" s="23">
        <f t="shared" si="0"/>
        <v>88598.26042586491</v>
      </c>
    </row>
    <row r="12" spans="1:15" ht="12.75">
      <c r="A12" s="2"/>
      <c r="B12" s="7" t="s">
        <v>1</v>
      </c>
      <c r="C12" s="8">
        <v>1073252.91</v>
      </c>
      <c r="D12" s="20">
        <v>1073252.91</v>
      </c>
      <c r="E12" s="20">
        <v>357245.46</v>
      </c>
      <c r="F12" s="20">
        <v>447188</v>
      </c>
      <c r="G12" s="20">
        <v>447188</v>
      </c>
      <c r="H12" s="40">
        <f>E12+F12+G12</f>
        <v>1251621.46</v>
      </c>
      <c r="I12" s="20">
        <v>447188</v>
      </c>
      <c r="J12" s="20">
        <v>447188</v>
      </c>
      <c r="K12" s="3"/>
      <c r="L12" s="3"/>
      <c r="M12" s="3"/>
      <c r="N12" s="20">
        <v>67893.9</v>
      </c>
      <c r="O12" s="23">
        <f t="shared" si="0"/>
        <v>47378.1118916067</v>
      </c>
    </row>
    <row r="13" spans="1:15" ht="12.75">
      <c r="A13" s="2"/>
      <c r="B13" s="7" t="s">
        <v>5</v>
      </c>
      <c r="C13" s="8">
        <v>346945.19999999995</v>
      </c>
      <c r="D13" s="20">
        <v>346945.19999999995</v>
      </c>
      <c r="E13" s="20">
        <v>117200.1</v>
      </c>
      <c r="F13" s="20">
        <v>177750</v>
      </c>
      <c r="G13" s="20">
        <v>177750</v>
      </c>
      <c r="H13" s="40">
        <f>E13+F13+G13</f>
        <v>472700.1</v>
      </c>
      <c r="I13" s="20">
        <v>126963.3</v>
      </c>
      <c r="J13" s="20">
        <v>126963.3</v>
      </c>
      <c r="K13" s="3"/>
      <c r="L13" s="3"/>
      <c r="M13" s="3"/>
      <c r="N13" s="20">
        <v>114170.74</v>
      </c>
      <c r="O13" s="23">
        <f t="shared" si="0"/>
        <v>79671.28261106723</v>
      </c>
    </row>
    <row r="14" spans="1:15" ht="12.75">
      <c r="A14" s="2"/>
      <c r="B14" s="36" t="s">
        <v>0</v>
      </c>
      <c r="C14" s="37">
        <f aca="true" t="shared" si="2" ref="C14:I14">SUM(C12:C13)</f>
        <v>1420198.1099999999</v>
      </c>
      <c r="D14" s="37">
        <f t="shared" si="2"/>
        <v>1420198.1099999999</v>
      </c>
      <c r="E14" s="10">
        <f t="shared" si="2"/>
        <v>474445.56000000006</v>
      </c>
      <c r="F14" s="10">
        <f t="shared" si="2"/>
        <v>624938</v>
      </c>
      <c r="G14" s="10">
        <f t="shared" si="2"/>
        <v>624938</v>
      </c>
      <c r="H14" s="10">
        <f t="shared" si="2"/>
        <v>1724321.56</v>
      </c>
      <c r="I14" s="10">
        <f t="shared" si="2"/>
        <v>574151.3</v>
      </c>
      <c r="J14" s="10">
        <f>SUM(J12:J13)</f>
        <v>574151.3</v>
      </c>
      <c r="K14" s="3"/>
      <c r="L14" s="3"/>
      <c r="M14" s="3"/>
      <c r="N14" s="20">
        <v>375947</v>
      </c>
      <c r="O14" s="23">
        <f t="shared" si="0"/>
        <v>262345.498363091</v>
      </c>
    </row>
    <row r="15" spans="1:15" ht="12.75">
      <c r="A15" s="2">
        <v>3</v>
      </c>
      <c r="B15" s="36" t="s">
        <v>12</v>
      </c>
      <c r="C15" s="37">
        <v>143492.58000000002</v>
      </c>
      <c r="D15" s="20">
        <v>143492.58000000002</v>
      </c>
      <c r="E15" s="20">
        <v>60000</v>
      </c>
      <c r="F15" s="20">
        <v>94248</v>
      </c>
      <c r="G15" s="20">
        <v>94248</v>
      </c>
      <c r="H15" s="40">
        <f>E15+F15+G15</f>
        <v>248496</v>
      </c>
      <c r="I15" s="20">
        <v>94248</v>
      </c>
      <c r="J15" s="20">
        <v>94248</v>
      </c>
      <c r="K15" s="3"/>
      <c r="L15" s="3"/>
      <c r="M15" s="3"/>
      <c r="N15" s="20">
        <v>150000</v>
      </c>
      <c r="O15" s="23">
        <f t="shared" si="0"/>
        <v>104673.86295000001</v>
      </c>
    </row>
    <row r="16" spans="1:15" ht="12.75">
      <c r="A16" s="2">
        <v>4</v>
      </c>
      <c r="B16" s="36" t="s">
        <v>13</v>
      </c>
      <c r="C16" s="37">
        <v>338396.76</v>
      </c>
      <c r="D16" s="20">
        <v>338396.76</v>
      </c>
      <c r="E16" s="20">
        <v>114170.74</v>
      </c>
      <c r="F16" s="20">
        <v>114170.74</v>
      </c>
      <c r="G16" s="20">
        <v>114170.74</v>
      </c>
      <c r="H16" s="40">
        <f>E16+F16+G16</f>
        <v>342512.22000000003</v>
      </c>
      <c r="I16" s="20">
        <v>114170.74</v>
      </c>
      <c r="J16" s="20">
        <v>114170.74</v>
      </c>
      <c r="K16" s="3"/>
      <c r="L16" s="3"/>
      <c r="M16" s="3"/>
      <c r="N16" s="41">
        <v>100000</v>
      </c>
      <c r="O16" s="23">
        <f t="shared" si="0"/>
        <v>69782.57530000001</v>
      </c>
    </row>
    <row r="17" spans="1:15" ht="12.75">
      <c r="A17" s="2">
        <v>5</v>
      </c>
      <c r="B17" s="5" t="s">
        <v>14</v>
      </c>
      <c r="C17" s="6"/>
      <c r="D17" s="20"/>
      <c r="E17" s="20"/>
      <c r="F17" s="20"/>
      <c r="G17" s="20"/>
      <c r="H17" s="40"/>
      <c r="I17" s="20"/>
      <c r="J17" s="20"/>
      <c r="K17" s="3"/>
      <c r="L17" s="3"/>
      <c r="M17" s="3"/>
      <c r="N17" s="20">
        <v>14669.77</v>
      </c>
      <c r="O17" s="23">
        <f t="shared" si="0"/>
        <v>10236.94329658681</v>
      </c>
    </row>
    <row r="18" spans="1:15" ht="12.75">
      <c r="A18" s="2"/>
      <c r="B18" s="7" t="s">
        <v>10</v>
      </c>
      <c r="C18" s="8">
        <v>902272.7999999999</v>
      </c>
      <c r="D18" s="20">
        <v>902272.7999999999</v>
      </c>
      <c r="E18" s="20">
        <v>301411.11</v>
      </c>
      <c r="F18" s="20">
        <v>375947</v>
      </c>
      <c r="G18" s="20">
        <v>375947</v>
      </c>
      <c r="H18" s="40">
        <f>E18+F18+G18</f>
        <v>1053305.1099999999</v>
      </c>
      <c r="I18" s="20">
        <v>375947</v>
      </c>
      <c r="J18" s="20">
        <v>375947</v>
      </c>
      <c r="K18" s="3"/>
      <c r="L18" s="3"/>
      <c r="M18" s="3"/>
      <c r="N18" s="20">
        <v>30000</v>
      </c>
      <c r="O18" s="23">
        <f t="shared" si="0"/>
        <v>20934.77259</v>
      </c>
    </row>
    <row r="19" spans="1:15" ht="12.75">
      <c r="A19" s="2"/>
      <c r="B19" s="7" t="s">
        <v>7</v>
      </c>
      <c r="C19" s="8">
        <v>300000</v>
      </c>
      <c r="D19" s="20">
        <v>299985.33</v>
      </c>
      <c r="E19" s="20">
        <v>99995.11</v>
      </c>
      <c r="F19" s="20">
        <v>110000</v>
      </c>
      <c r="G19" s="20">
        <v>110000</v>
      </c>
      <c r="H19" s="40">
        <f>E19+F19+G19</f>
        <v>319995.11</v>
      </c>
      <c r="I19" s="20">
        <v>100000</v>
      </c>
      <c r="J19" s="20">
        <v>100000</v>
      </c>
      <c r="K19" s="3"/>
      <c r="L19" s="3"/>
      <c r="M19" s="3"/>
      <c r="N19" s="20">
        <v>36287.68</v>
      </c>
      <c r="O19" s="23">
        <f t="shared" si="0"/>
        <v>25322.47762062304</v>
      </c>
    </row>
    <row r="20" spans="1:15" ht="12.75">
      <c r="A20" s="2"/>
      <c r="B20" s="36" t="s">
        <v>0</v>
      </c>
      <c r="C20" s="37">
        <f aca="true" t="shared" si="3" ref="C20:I20">SUM(C18:C19)</f>
        <v>1202272.7999999998</v>
      </c>
      <c r="D20" s="37">
        <f t="shared" si="3"/>
        <v>1202258.13</v>
      </c>
      <c r="E20" s="10">
        <f t="shared" si="3"/>
        <v>401406.22</v>
      </c>
      <c r="F20" s="10">
        <f t="shared" si="3"/>
        <v>485947</v>
      </c>
      <c r="G20" s="10">
        <f t="shared" si="3"/>
        <v>485947</v>
      </c>
      <c r="H20" s="10">
        <f t="shared" si="3"/>
        <v>1373300.2199999997</v>
      </c>
      <c r="I20" s="10">
        <f t="shared" si="3"/>
        <v>475947</v>
      </c>
      <c r="J20" s="10">
        <f>SUM(J18:J19)</f>
        <v>475947</v>
      </c>
      <c r="K20" s="3"/>
      <c r="L20" s="3"/>
      <c r="M20" s="3"/>
      <c r="N20" s="23">
        <f>SUM(N7:N19)</f>
        <v>3513770.82</v>
      </c>
      <c r="O20" s="23">
        <f>SUM(O7:O19)</f>
        <v>2451999.7683359277</v>
      </c>
    </row>
    <row r="21" spans="1:13" ht="12.75">
      <c r="A21" s="2">
        <v>6</v>
      </c>
      <c r="B21" s="36" t="s">
        <v>16</v>
      </c>
      <c r="C21" s="37">
        <v>179561.40000000002</v>
      </c>
      <c r="D21" s="20">
        <v>179561.40000000002</v>
      </c>
      <c r="E21" s="20">
        <v>71960</v>
      </c>
      <c r="F21" s="20">
        <v>200000</v>
      </c>
      <c r="G21" s="20">
        <v>200000</v>
      </c>
      <c r="H21" s="40">
        <f>E21+F21+G21</f>
        <v>471960</v>
      </c>
      <c r="I21" s="20">
        <v>200000</v>
      </c>
      <c r="J21" s="20">
        <v>200000</v>
      </c>
      <c r="K21" s="3"/>
      <c r="L21" s="3"/>
      <c r="M21" s="3"/>
    </row>
    <row r="22" spans="1:13" ht="12.75">
      <c r="A22" s="2">
        <v>7</v>
      </c>
      <c r="B22" s="5" t="s">
        <v>9</v>
      </c>
      <c r="C22" s="6"/>
      <c r="D22" s="20">
        <v>0</v>
      </c>
      <c r="E22" s="20"/>
      <c r="F22" s="20"/>
      <c r="G22" s="20"/>
      <c r="H22" s="40"/>
      <c r="I22" s="20"/>
      <c r="J22" s="20"/>
      <c r="K22" s="3"/>
      <c r="L22" s="3"/>
      <c r="M22" s="3"/>
    </row>
    <row r="23" spans="1:13" ht="12.75">
      <c r="A23" s="2"/>
      <c r="B23" s="7" t="s">
        <v>32</v>
      </c>
      <c r="C23" s="8">
        <v>58484.729999999996</v>
      </c>
      <c r="D23" s="20">
        <v>58484.729999999996</v>
      </c>
      <c r="E23" s="20">
        <v>14669.77</v>
      </c>
      <c r="F23" s="20">
        <v>14669.77</v>
      </c>
      <c r="G23" s="20">
        <v>14669.77</v>
      </c>
      <c r="H23" s="40">
        <f>E23+F23+G23</f>
        <v>44009.31</v>
      </c>
      <c r="I23" s="20">
        <v>14669.77</v>
      </c>
      <c r="J23" s="20">
        <v>14669.77</v>
      </c>
      <c r="K23" s="3"/>
      <c r="L23" s="3"/>
      <c r="M23" s="3"/>
    </row>
    <row r="24" spans="1:14" ht="12.75">
      <c r="A24" s="2"/>
      <c r="B24" s="7" t="s">
        <v>21</v>
      </c>
      <c r="C24" s="8">
        <v>91645.02</v>
      </c>
      <c r="D24" s="20">
        <v>91645.02</v>
      </c>
      <c r="E24" s="20">
        <v>35000</v>
      </c>
      <c r="F24" s="20">
        <v>30000</v>
      </c>
      <c r="G24" s="20">
        <v>30000</v>
      </c>
      <c r="H24" s="40">
        <f>E24+F24+G24</f>
        <v>95000</v>
      </c>
      <c r="I24" s="20">
        <v>30000</v>
      </c>
      <c r="J24" s="20">
        <v>30000</v>
      </c>
      <c r="K24" s="3"/>
      <c r="L24" s="3"/>
      <c r="M24" s="3"/>
      <c r="N24">
        <v>2330352.48</v>
      </c>
    </row>
    <row r="25" spans="1:14" ht="12.75">
      <c r="A25" s="2"/>
      <c r="B25" s="7" t="s">
        <v>57</v>
      </c>
      <c r="C25" s="8">
        <v>84598.92</v>
      </c>
      <c r="D25" s="20">
        <v>84598.92</v>
      </c>
      <c r="E25" s="20">
        <v>27215.76</v>
      </c>
      <c r="F25" s="20">
        <v>36287.68</v>
      </c>
      <c r="G25" s="20">
        <v>36287.68</v>
      </c>
      <c r="H25" s="40">
        <f>E25+F25+G25</f>
        <v>99791.12</v>
      </c>
      <c r="I25" s="20">
        <v>36287.68</v>
      </c>
      <c r="J25" s="20">
        <v>36287.68</v>
      </c>
      <c r="K25" s="3"/>
      <c r="L25" s="3"/>
      <c r="M25" s="3"/>
      <c r="N25">
        <f>N24/N20</f>
        <v>0.6632055985939345</v>
      </c>
    </row>
    <row r="26" spans="1:13" ht="12.75">
      <c r="A26" s="2"/>
      <c r="B26" s="36" t="s">
        <v>8</v>
      </c>
      <c r="C26" s="37">
        <f aca="true" t="shared" si="4" ref="C26:J26">SUM(C23:C25)</f>
        <v>234728.66999999998</v>
      </c>
      <c r="D26" s="37">
        <f t="shared" si="4"/>
        <v>234728.66999999998</v>
      </c>
      <c r="E26" s="10">
        <f t="shared" si="4"/>
        <v>76885.53</v>
      </c>
      <c r="F26" s="10">
        <f t="shared" si="4"/>
        <v>80957.45000000001</v>
      </c>
      <c r="G26" s="10">
        <f t="shared" si="4"/>
        <v>80957.45000000001</v>
      </c>
      <c r="H26" s="10">
        <f t="shared" si="4"/>
        <v>238800.43</v>
      </c>
      <c r="I26" s="10">
        <f t="shared" si="4"/>
        <v>80957.45000000001</v>
      </c>
      <c r="J26" s="10">
        <f t="shared" si="4"/>
        <v>80957.45000000001</v>
      </c>
      <c r="K26" s="3"/>
      <c r="L26" s="3"/>
      <c r="M26" s="3"/>
    </row>
    <row r="27" spans="1:13" ht="12.75">
      <c r="A27" s="3"/>
      <c r="B27" s="12" t="s">
        <v>22</v>
      </c>
      <c r="C27" s="24">
        <f aca="true" t="shared" si="5" ref="C27:J27">C10+C14+C15+C16+C20+C21+C26</f>
        <v>9478992.030000001</v>
      </c>
      <c r="D27" s="24">
        <f t="shared" si="5"/>
        <v>9478977.36</v>
      </c>
      <c r="E27" s="24">
        <f t="shared" si="5"/>
        <v>3154586.02</v>
      </c>
      <c r="F27" s="24">
        <f t="shared" si="5"/>
        <v>3675911.62</v>
      </c>
      <c r="G27" s="24">
        <f t="shared" si="5"/>
        <v>3669502.3600000003</v>
      </c>
      <c r="H27" s="40">
        <f t="shared" si="5"/>
        <v>10500000</v>
      </c>
      <c r="I27" s="24">
        <f t="shared" si="5"/>
        <v>3590124.9200000004</v>
      </c>
      <c r="J27" s="24">
        <f t="shared" si="5"/>
        <v>3590124.9200000004</v>
      </c>
      <c r="K27" s="3"/>
      <c r="L27" s="3"/>
      <c r="M27" s="3"/>
    </row>
    <row r="29" spans="3:10" ht="12.75">
      <c r="C29" s="23">
        <f>C27+D27</f>
        <v>18957969.39</v>
      </c>
      <c r="F29" s="23">
        <f>E27+F27+G27</f>
        <v>10500000</v>
      </c>
      <c r="J29" s="23">
        <v>1104720</v>
      </c>
    </row>
    <row r="30" ht="12.75">
      <c r="K30" s="23">
        <f>I27+J27</f>
        <v>7180249.840000001</v>
      </c>
    </row>
    <row r="31" ht="12.75">
      <c r="I31" s="23">
        <f>C29+F29+I27+J27</f>
        <v>36638219.230000004</v>
      </c>
    </row>
  </sheetData>
  <sheetProtection/>
  <mergeCells count="13">
    <mergeCell ref="M4:M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O40"/>
  <sheetViews>
    <sheetView zoomScalePageLayoutView="0" workbookViewId="0" topLeftCell="A1">
      <selection activeCell="G19" sqref="G19:M19"/>
    </sheetView>
  </sheetViews>
  <sheetFormatPr defaultColWidth="9.140625" defaultRowHeight="12.75"/>
  <cols>
    <col min="1" max="1" width="12.28125" style="0" customWidth="1"/>
    <col min="2" max="2" width="12.140625" style="0" customWidth="1"/>
    <col min="3" max="3" width="14.7109375" style="0" customWidth="1"/>
    <col min="4" max="4" width="13.8515625" style="0" customWidth="1"/>
    <col min="5" max="5" width="11.421875" style="0" customWidth="1"/>
    <col min="6" max="6" width="13.00390625" style="0" customWidth="1"/>
    <col min="7" max="7" width="10.28125" style="0" customWidth="1"/>
    <col min="8" max="8" width="11.140625" style="0" customWidth="1"/>
    <col min="9" max="9" width="10.00390625" style="0" customWidth="1"/>
    <col min="10" max="10" width="10.57421875" style="0" customWidth="1"/>
    <col min="11" max="11" width="11.57421875" style="0" customWidth="1"/>
    <col min="12" max="12" width="11.7109375" style="0" customWidth="1"/>
    <col min="13" max="13" width="13.421875" style="0" customWidth="1"/>
    <col min="14" max="14" width="10.8515625" style="0" customWidth="1"/>
    <col min="15" max="15" width="11.7109375" style="0" bestFit="1" customWidth="1"/>
  </cols>
  <sheetData>
    <row r="2" ht="12.75">
      <c r="B2" s="1" t="s">
        <v>87</v>
      </c>
    </row>
    <row r="5" ht="12.75">
      <c r="B5" s="42" t="s">
        <v>62</v>
      </c>
    </row>
    <row r="6" ht="12.75">
      <c r="B6" s="42"/>
    </row>
    <row r="7" ht="12.75">
      <c r="B7" s="42"/>
    </row>
    <row r="8" ht="12.75">
      <c r="B8" s="42"/>
    </row>
    <row r="9" spans="1:13" ht="12.75">
      <c r="A9" s="44"/>
      <c r="B9" s="44" t="s">
        <v>68</v>
      </c>
      <c r="C9" s="44" t="s">
        <v>74</v>
      </c>
      <c r="D9" s="44" t="s">
        <v>75</v>
      </c>
      <c r="E9" s="44" t="s">
        <v>82</v>
      </c>
      <c r="F9" s="44" t="s">
        <v>20</v>
      </c>
      <c r="G9" s="44" t="s">
        <v>39</v>
      </c>
      <c r="H9" s="44" t="s">
        <v>40</v>
      </c>
      <c r="I9" s="44" t="s">
        <v>55</v>
      </c>
      <c r="J9" s="7" t="s">
        <v>83</v>
      </c>
      <c r="K9" s="44" t="s">
        <v>84</v>
      </c>
      <c r="L9" s="44" t="s">
        <v>85</v>
      </c>
      <c r="M9" s="7" t="s">
        <v>86</v>
      </c>
    </row>
    <row r="10" spans="1:13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5" ht="12.75">
      <c r="A11" s="44" t="s">
        <v>63</v>
      </c>
      <c r="B11" s="26">
        <v>11097775.57</v>
      </c>
      <c r="C11" s="26">
        <f>B11*0.792825138</f>
        <v>8798595.447778279</v>
      </c>
      <c r="D11" s="26">
        <f>C11/5</f>
        <v>1759719.0895556558</v>
      </c>
      <c r="E11" s="26">
        <f>C11*0.606681119</f>
        <v>5337941.7318864325</v>
      </c>
      <c r="F11" s="26">
        <f>C11*0.393318881</f>
        <v>3460653.715891847</v>
      </c>
      <c r="G11" s="26">
        <v>1729841.85</v>
      </c>
      <c r="H11" s="26">
        <f>(E11-G11)/2</f>
        <v>1804049.9409432162</v>
      </c>
      <c r="I11" s="26">
        <v>1804049.9409432162</v>
      </c>
      <c r="J11" s="26">
        <f>F11/2</f>
        <v>1730326.8579459235</v>
      </c>
      <c r="K11" s="26">
        <v>1730326.8579459235</v>
      </c>
      <c r="L11" s="44"/>
      <c r="M11" s="26">
        <f>G11+H11+I11+J11+K11+L11</f>
        <v>8798595.447778279</v>
      </c>
      <c r="N11" s="26">
        <v>11097775.57</v>
      </c>
      <c r="O11" s="23">
        <f>N11-M11</f>
        <v>2299180.1222217213</v>
      </c>
    </row>
    <row r="12" spans="1:15" ht="12.75">
      <c r="A12" s="44"/>
      <c r="B12" s="26">
        <v>1110797</v>
      </c>
      <c r="C12" s="26">
        <f aca="true" t="shared" si="0" ref="C12:C29">B12*0.792825138</f>
        <v>880667.7848149859</v>
      </c>
      <c r="D12" s="26">
        <f aca="true" t="shared" si="1" ref="D12:D29">C12/5</f>
        <v>176133.5569629972</v>
      </c>
      <c r="E12" s="26">
        <f aca="true" t="shared" si="2" ref="E12:E29">C12*0.606681119</f>
        <v>534284.5171588069</v>
      </c>
      <c r="F12" s="26">
        <f aca="true" t="shared" si="3" ref="F12:F29">C12*0.393318881</f>
        <v>346383.2676561791</v>
      </c>
      <c r="G12" s="26">
        <v>175876.12</v>
      </c>
      <c r="H12" s="26">
        <f aca="true" t="shared" si="4" ref="H12:H29">(E12-G12)/2</f>
        <v>179204.19857940346</v>
      </c>
      <c r="I12" s="26">
        <v>179204.19857940346</v>
      </c>
      <c r="J12" s="26">
        <f aca="true" t="shared" si="5" ref="J12:J29">F12/2</f>
        <v>173191.63382808954</v>
      </c>
      <c r="K12" s="26">
        <v>173191.63382808954</v>
      </c>
      <c r="L12" s="44"/>
      <c r="M12" s="26">
        <f aca="true" t="shared" si="6" ref="M12:M29">G12+H12+I12+J12+K12+L12</f>
        <v>880667.784814986</v>
      </c>
      <c r="N12" s="26">
        <v>1110797</v>
      </c>
      <c r="O12" s="23">
        <f aca="true" t="shared" si="7" ref="O12:O29">N12-M12</f>
        <v>230129.21518501395</v>
      </c>
    </row>
    <row r="13" spans="1:15" ht="12.75">
      <c r="A13" s="44"/>
      <c r="B13" s="26">
        <v>300000</v>
      </c>
      <c r="C13" s="26">
        <f t="shared" si="0"/>
        <v>237847.5414</v>
      </c>
      <c r="D13" s="26">
        <f t="shared" si="1"/>
        <v>47569.508279999995</v>
      </c>
      <c r="E13" s="26">
        <f t="shared" si="2"/>
        <v>144297.61256795083</v>
      </c>
      <c r="F13" s="26">
        <f t="shared" si="3"/>
        <v>93549.92883204918</v>
      </c>
      <c r="G13" s="26">
        <v>50000</v>
      </c>
      <c r="H13" s="26">
        <f t="shared" si="4"/>
        <v>47148.80628397541</v>
      </c>
      <c r="I13" s="26">
        <v>47148.80628397541</v>
      </c>
      <c r="J13" s="26">
        <f t="shared" si="5"/>
        <v>46774.96441602459</v>
      </c>
      <c r="K13" s="26">
        <v>46774.96441602459</v>
      </c>
      <c r="L13" s="44"/>
      <c r="M13" s="26">
        <f t="shared" si="6"/>
        <v>237847.54140000002</v>
      </c>
      <c r="N13" s="26">
        <v>300000</v>
      </c>
      <c r="O13" s="23">
        <f t="shared" si="7"/>
        <v>62152.45859999998</v>
      </c>
    </row>
    <row r="14" spans="1:15" ht="12.75">
      <c r="A14" s="45"/>
      <c r="B14" s="46"/>
      <c r="C14" s="26">
        <f t="shared" si="0"/>
        <v>0</v>
      </c>
      <c r="D14" s="46"/>
      <c r="E14" s="26">
        <f t="shared" si="2"/>
        <v>0</v>
      </c>
      <c r="F14" s="26">
        <f t="shared" si="3"/>
        <v>0</v>
      </c>
      <c r="G14" s="46"/>
      <c r="H14" s="46"/>
      <c r="I14" s="46"/>
      <c r="J14" s="46">
        <f t="shared" si="5"/>
        <v>0</v>
      </c>
      <c r="K14" s="46">
        <v>0</v>
      </c>
      <c r="L14" s="45"/>
      <c r="M14" s="46">
        <f t="shared" si="6"/>
        <v>0</v>
      </c>
      <c r="N14" s="46"/>
      <c r="O14" s="23">
        <f t="shared" si="7"/>
        <v>0</v>
      </c>
    </row>
    <row r="15" spans="1:15" ht="12.75">
      <c r="A15" s="44" t="s">
        <v>79</v>
      </c>
      <c r="B15" s="49">
        <v>1467664</v>
      </c>
      <c r="C15" s="26">
        <f t="shared" si="0"/>
        <v>1163600.913337632</v>
      </c>
      <c r="D15" s="26">
        <f t="shared" si="1"/>
        <v>232720.18266752642</v>
      </c>
      <c r="E15" s="26">
        <f t="shared" si="2"/>
        <v>705934.7041730967</v>
      </c>
      <c r="F15" s="26">
        <f t="shared" si="3"/>
        <v>457666.20916453545</v>
      </c>
      <c r="G15" s="26">
        <v>357245.46</v>
      </c>
      <c r="H15" s="26">
        <f t="shared" si="4"/>
        <v>174344.62208654833</v>
      </c>
      <c r="I15" s="26">
        <v>174344.62208654833</v>
      </c>
      <c r="J15" s="26">
        <f t="shared" si="5"/>
        <v>228833.10458226773</v>
      </c>
      <c r="K15" s="26">
        <v>228833.10458226773</v>
      </c>
      <c r="L15" s="44"/>
      <c r="M15" s="26">
        <f t="shared" si="6"/>
        <v>1163600.913337632</v>
      </c>
      <c r="N15" s="49">
        <v>1467664</v>
      </c>
      <c r="O15" s="23">
        <f t="shared" si="7"/>
        <v>304063.0866623679</v>
      </c>
    </row>
    <row r="16" spans="1:15" ht="12.75">
      <c r="A16" s="44" t="s">
        <v>80</v>
      </c>
      <c r="B16" s="26">
        <v>2082198</v>
      </c>
      <c r="C16" s="26">
        <f t="shared" si="0"/>
        <v>1650818.916693324</v>
      </c>
      <c r="D16" s="26">
        <f t="shared" si="1"/>
        <v>330163.7833386648</v>
      </c>
      <c r="E16" s="26">
        <f t="shared" si="2"/>
        <v>1001520.6676458736</v>
      </c>
      <c r="F16" s="26">
        <f t="shared" si="3"/>
        <v>649298.2490474504</v>
      </c>
      <c r="G16" s="26">
        <v>117200.1</v>
      </c>
      <c r="H16" s="26">
        <f t="shared" si="4"/>
        <v>442160.2838229368</v>
      </c>
      <c r="I16" s="26">
        <v>442160.2838229368</v>
      </c>
      <c r="J16" s="26">
        <f t="shared" si="5"/>
        <v>324649.1245237252</v>
      </c>
      <c r="K16" s="26">
        <v>324649.1245237252</v>
      </c>
      <c r="L16" s="44"/>
      <c r="M16" s="26">
        <f t="shared" si="6"/>
        <v>1650818.916693324</v>
      </c>
      <c r="N16" s="26">
        <v>2082198</v>
      </c>
      <c r="O16" s="23">
        <f t="shared" si="7"/>
        <v>431379.083306676</v>
      </c>
    </row>
    <row r="17" spans="1:15" ht="12.75">
      <c r="A17" s="44" t="s">
        <v>81</v>
      </c>
      <c r="B17" s="26">
        <v>30000</v>
      </c>
      <c r="C17" s="26">
        <f t="shared" si="0"/>
        <v>23784.75414</v>
      </c>
      <c r="D17" s="26">
        <f t="shared" si="1"/>
        <v>4756.950828</v>
      </c>
      <c r="E17" s="26">
        <f t="shared" si="2"/>
        <v>14429.761256795084</v>
      </c>
      <c r="F17" s="26">
        <f t="shared" si="3"/>
        <v>9354.992883204917</v>
      </c>
      <c r="G17" s="26">
        <v>0</v>
      </c>
      <c r="H17" s="26">
        <f t="shared" si="4"/>
        <v>7214.880628397542</v>
      </c>
      <c r="I17" s="26">
        <v>7214.880628397542</v>
      </c>
      <c r="J17" s="26">
        <f t="shared" si="5"/>
        <v>4677.496441602459</v>
      </c>
      <c r="K17" s="26">
        <v>4677.496441602459</v>
      </c>
      <c r="L17" s="44"/>
      <c r="M17" s="26">
        <f t="shared" si="6"/>
        <v>23784.75414</v>
      </c>
      <c r="N17" s="26">
        <v>30000</v>
      </c>
      <c r="O17" s="23">
        <f t="shared" si="7"/>
        <v>6215.245859999999</v>
      </c>
    </row>
    <row r="18" spans="1:15" ht="12.75">
      <c r="A18" s="45"/>
      <c r="B18" s="46"/>
      <c r="C18" s="26">
        <f t="shared" si="0"/>
        <v>0</v>
      </c>
      <c r="D18" s="46"/>
      <c r="E18" s="26">
        <f t="shared" si="2"/>
        <v>0</v>
      </c>
      <c r="F18" s="26">
        <f t="shared" si="3"/>
        <v>0</v>
      </c>
      <c r="G18" s="46"/>
      <c r="H18" s="46"/>
      <c r="I18" s="46"/>
      <c r="J18" s="46">
        <f t="shared" si="5"/>
        <v>0</v>
      </c>
      <c r="K18" s="46">
        <v>0</v>
      </c>
      <c r="L18" s="45"/>
      <c r="M18" s="46">
        <f t="shared" si="6"/>
        <v>0</v>
      </c>
      <c r="N18" s="46"/>
      <c r="O18" s="23">
        <f t="shared" si="7"/>
        <v>0</v>
      </c>
    </row>
    <row r="19" spans="1:15" ht="12.75">
      <c r="A19" s="50" t="s">
        <v>64</v>
      </c>
      <c r="B19" s="51">
        <v>2255676</v>
      </c>
      <c r="C19" s="52">
        <f t="shared" si="0"/>
        <v>1788356.635983288</v>
      </c>
      <c r="D19" s="52">
        <f t="shared" si="1"/>
        <v>357671.3271966576</v>
      </c>
      <c r="E19" s="52">
        <f t="shared" si="2"/>
        <v>1084962.2050894168</v>
      </c>
      <c r="F19" s="52">
        <f t="shared" si="3"/>
        <v>703394.4308938712</v>
      </c>
      <c r="G19" s="52">
        <v>301411.11</v>
      </c>
      <c r="H19" s="52">
        <f t="shared" si="4"/>
        <v>391775.5475447084</v>
      </c>
      <c r="I19" s="52">
        <v>391775.5475447084</v>
      </c>
      <c r="J19" s="52">
        <f t="shared" si="5"/>
        <v>351697.2154469356</v>
      </c>
      <c r="K19" s="52">
        <v>351697.2154469356</v>
      </c>
      <c r="L19" s="50"/>
      <c r="M19" s="52">
        <f t="shared" si="6"/>
        <v>1788356.6359832878</v>
      </c>
      <c r="N19" s="51">
        <v>2255676</v>
      </c>
      <c r="O19" s="23">
        <f t="shared" si="7"/>
        <v>467319.3640167122</v>
      </c>
    </row>
    <row r="20" spans="1:15" ht="12.75">
      <c r="A20" s="50"/>
      <c r="B20" s="52">
        <v>660000</v>
      </c>
      <c r="C20" s="52">
        <f t="shared" si="0"/>
        <v>523264.59108</v>
      </c>
      <c r="D20" s="52">
        <f t="shared" si="1"/>
        <v>104652.91821599999</v>
      </c>
      <c r="E20" s="52">
        <f t="shared" si="2"/>
        <v>317454.7476494918</v>
      </c>
      <c r="F20" s="52">
        <f t="shared" si="3"/>
        <v>205809.8434305082</v>
      </c>
      <c r="G20" s="52">
        <v>99995.11</v>
      </c>
      <c r="H20" s="52">
        <f t="shared" si="4"/>
        <v>108729.81882474592</v>
      </c>
      <c r="I20" s="52">
        <v>108729.81882474592</v>
      </c>
      <c r="J20" s="52">
        <f t="shared" si="5"/>
        <v>102904.9217152541</v>
      </c>
      <c r="K20" s="52">
        <v>102904.9217152541</v>
      </c>
      <c r="L20" s="50"/>
      <c r="M20" s="52">
        <f t="shared" si="6"/>
        <v>523264.59108000004</v>
      </c>
      <c r="N20" s="52">
        <v>660000</v>
      </c>
      <c r="O20" s="23">
        <f t="shared" si="7"/>
        <v>136735.40891999996</v>
      </c>
    </row>
    <row r="21" spans="1:15" ht="12.75">
      <c r="A21" s="45"/>
      <c r="B21" s="46"/>
      <c r="C21" s="26">
        <f t="shared" si="0"/>
        <v>0</v>
      </c>
      <c r="D21" s="46"/>
      <c r="E21" s="26">
        <f t="shared" si="2"/>
        <v>0</v>
      </c>
      <c r="F21" s="26">
        <f t="shared" si="3"/>
        <v>0</v>
      </c>
      <c r="G21" s="46"/>
      <c r="H21" s="46"/>
      <c r="I21" s="46"/>
      <c r="J21" s="46">
        <f t="shared" si="5"/>
        <v>0</v>
      </c>
      <c r="K21" s="46">
        <v>0</v>
      </c>
      <c r="L21" s="45"/>
      <c r="M21" s="46">
        <f t="shared" si="6"/>
        <v>0</v>
      </c>
      <c r="N21" s="46"/>
      <c r="O21" s="23">
        <f t="shared" si="7"/>
        <v>0</v>
      </c>
    </row>
    <row r="22" spans="1:15" ht="12.75">
      <c r="A22" s="44" t="s">
        <v>65</v>
      </c>
      <c r="B22" s="26">
        <v>685024.44</v>
      </c>
      <c r="C22" s="26">
        <f t="shared" si="0"/>
        <v>543104.5961763726</v>
      </c>
      <c r="D22" s="26">
        <f t="shared" si="1"/>
        <v>108620.91923527452</v>
      </c>
      <c r="E22" s="26">
        <f t="shared" si="2"/>
        <v>329491.30414232484</v>
      </c>
      <c r="F22" s="26">
        <f t="shared" si="3"/>
        <v>213613.29203404777</v>
      </c>
      <c r="G22" s="26">
        <v>114170.74</v>
      </c>
      <c r="H22" s="26">
        <f t="shared" si="4"/>
        <v>107660.28207116242</v>
      </c>
      <c r="I22" s="26">
        <v>107660.28207116242</v>
      </c>
      <c r="J22" s="26">
        <f t="shared" si="5"/>
        <v>106806.64601702389</v>
      </c>
      <c r="K22" s="26">
        <v>106806.64601702389</v>
      </c>
      <c r="L22" s="44"/>
      <c r="M22" s="26">
        <f t="shared" si="6"/>
        <v>543104.5961763726</v>
      </c>
      <c r="N22" s="26">
        <v>685024.44</v>
      </c>
      <c r="O22" s="23">
        <f t="shared" si="7"/>
        <v>141919.84382362734</v>
      </c>
    </row>
    <row r="23" spans="1:15" ht="12.75">
      <c r="A23" s="44" t="s">
        <v>66</v>
      </c>
      <c r="B23" s="26">
        <v>565488</v>
      </c>
      <c r="C23" s="26">
        <f t="shared" si="0"/>
        <v>448333.101637344</v>
      </c>
      <c r="D23" s="26">
        <f t="shared" si="1"/>
        <v>89666.6203274688</v>
      </c>
      <c r="E23" s="26">
        <f t="shared" si="2"/>
        <v>271995.2277860846</v>
      </c>
      <c r="F23" s="26">
        <f t="shared" si="3"/>
        <v>176337.8738512594</v>
      </c>
      <c r="G23" s="26">
        <v>60000</v>
      </c>
      <c r="H23" s="26">
        <f t="shared" si="4"/>
        <v>105997.61389304229</v>
      </c>
      <c r="I23" s="26">
        <v>105997.61389304229</v>
      </c>
      <c r="J23" s="26">
        <f t="shared" si="5"/>
        <v>88168.9369256297</v>
      </c>
      <c r="K23" s="26">
        <v>88168.9369256297</v>
      </c>
      <c r="L23" s="44"/>
      <c r="M23" s="26">
        <f t="shared" si="6"/>
        <v>448333.101637344</v>
      </c>
      <c r="N23" s="26">
        <v>565488</v>
      </c>
      <c r="O23" s="23">
        <f t="shared" si="7"/>
        <v>117154.89836265601</v>
      </c>
    </row>
    <row r="24" spans="1:15" ht="12.75">
      <c r="A24" s="44"/>
      <c r="B24" s="26"/>
      <c r="C24" s="26">
        <f t="shared" si="0"/>
        <v>0</v>
      </c>
      <c r="D24" s="26"/>
      <c r="E24" s="26">
        <f t="shared" si="2"/>
        <v>0</v>
      </c>
      <c r="F24" s="26">
        <f t="shared" si="3"/>
        <v>0</v>
      </c>
      <c r="G24" s="26"/>
      <c r="H24" s="26"/>
      <c r="I24" s="26"/>
      <c r="J24" s="26">
        <f t="shared" si="5"/>
        <v>0</v>
      </c>
      <c r="K24" s="26">
        <v>0</v>
      </c>
      <c r="L24" s="44"/>
      <c r="M24" s="26">
        <f t="shared" si="6"/>
        <v>0</v>
      </c>
      <c r="N24" s="26"/>
      <c r="O24" s="23">
        <f t="shared" si="7"/>
        <v>0</v>
      </c>
    </row>
    <row r="25" spans="1:15" ht="12.75">
      <c r="A25" s="44" t="s">
        <v>78</v>
      </c>
      <c r="B25" s="26">
        <v>375260</v>
      </c>
      <c r="C25" s="26">
        <f t="shared" si="0"/>
        <v>297515.56128588</v>
      </c>
      <c r="D25" s="26">
        <f t="shared" si="1"/>
        <v>59503.112257176</v>
      </c>
      <c r="E25" s="26">
        <f t="shared" si="2"/>
        <v>180497.07364083076</v>
      </c>
      <c r="F25" s="26">
        <f t="shared" si="3"/>
        <v>117018.48764504924</v>
      </c>
      <c r="G25" s="26">
        <v>27215.76</v>
      </c>
      <c r="H25" s="26">
        <f t="shared" si="4"/>
        <v>76640.65682041537</v>
      </c>
      <c r="I25" s="26">
        <v>76640.65682041537</v>
      </c>
      <c r="J25" s="26">
        <f t="shared" si="5"/>
        <v>58509.24382252462</v>
      </c>
      <c r="K25" s="26">
        <v>58509.24382252462</v>
      </c>
      <c r="L25" s="44"/>
      <c r="M25" s="26">
        <f t="shared" si="6"/>
        <v>297515.56128588</v>
      </c>
      <c r="N25" s="26">
        <v>375260</v>
      </c>
      <c r="O25" s="23">
        <f t="shared" si="7"/>
        <v>77744.43871412001</v>
      </c>
    </row>
    <row r="26" spans="1:15" ht="12.75">
      <c r="A26" s="44" t="s">
        <v>77</v>
      </c>
      <c r="B26" s="26">
        <v>120000</v>
      </c>
      <c r="C26" s="26">
        <f t="shared" si="0"/>
        <v>95139.01656</v>
      </c>
      <c r="D26" s="26">
        <f t="shared" si="1"/>
        <v>19027.803312</v>
      </c>
      <c r="E26" s="26">
        <f t="shared" si="2"/>
        <v>57719.045027180335</v>
      </c>
      <c r="F26" s="26">
        <f t="shared" si="3"/>
        <v>37419.97153281967</v>
      </c>
      <c r="G26" s="26">
        <v>14669.77</v>
      </c>
      <c r="H26" s="26">
        <f t="shared" si="4"/>
        <v>21524.63751359017</v>
      </c>
      <c r="I26" s="26">
        <v>21524.63751359017</v>
      </c>
      <c r="J26" s="26">
        <f t="shared" si="5"/>
        <v>18709.985766409834</v>
      </c>
      <c r="K26" s="26">
        <v>18709.985766409834</v>
      </c>
      <c r="L26" s="44"/>
      <c r="M26" s="26">
        <f t="shared" si="6"/>
        <v>95139.01656</v>
      </c>
      <c r="N26" s="26">
        <v>120000</v>
      </c>
      <c r="O26" s="23">
        <f t="shared" si="7"/>
        <v>24860.983439999996</v>
      </c>
    </row>
    <row r="27" spans="1:15" ht="12.75">
      <c r="A27" s="44" t="s">
        <v>76</v>
      </c>
      <c r="B27" s="26">
        <v>180000</v>
      </c>
      <c r="C27" s="26">
        <f t="shared" si="0"/>
        <v>142708.52484</v>
      </c>
      <c r="D27" s="26">
        <f t="shared" si="1"/>
        <v>28541.704968</v>
      </c>
      <c r="E27" s="26">
        <f t="shared" si="2"/>
        <v>86578.5675407705</v>
      </c>
      <c r="F27" s="26">
        <f t="shared" si="3"/>
        <v>56129.95729922951</v>
      </c>
      <c r="G27" s="26">
        <v>35000</v>
      </c>
      <c r="H27" s="26">
        <f t="shared" si="4"/>
        <v>25789.28377038525</v>
      </c>
      <c r="I27" s="26">
        <v>25789.28377038525</v>
      </c>
      <c r="J27" s="26">
        <f t="shared" si="5"/>
        <v>28064.978649614754</v>
      </c>
      <c r="K27" s="26">
        <v>28064.978649614754</v>
      </c>
      <c r="L27" s="44"/>
      <c r="M27" s="26">
        <f t="shared" si="6"/>
        <v>142708.52484</v>
      </c>
      <c r="N27" s="26">
        <v>180000</v>
      </c>
      <c r="O27" s="23">
        <f t="shared" si="7"/>
        <v>37291.47516</v>
      </c>
    </row>
    <row r="28" spans="1:15" ht="12.75">
      <c r="A28" s="45"/>
      <c r="B28" s="46"/>
      <c r="C28" s="26">
        <f t="shared" si="0"/>
        <v>0</v>
      </c>
      <c r="D28" s="46"/>
      <c r="E28" s="26">
        <f t="shared" si="2"/>
        <v>0</v>
      </c>
      <c r="F28" s="26">
        <f t="shared" si="3"/>
        <v>0</v>
      </c>
      <c r="G28" s="46"/>
      <c r="H28" s="46"/>
      <c r="I28" s="46"/>
      <c r="J28" s="46">
        <f t="shared" si="5"/>
        <v>0</v>
      </c>
      <c r="K28" s="46">
        <v>0</v>
      </c>
      <c r="L28" s="45"/>
      <c r="M28" s="46">
        <f t="shared" si="6"/>
        <v>0</v>
      </c>
      <c r="N28" s="46"/>
      <c r="O28" s="23">
        <f t="shared" si="7"/>
        <v>0</v>
      </c>
    </row>
    <row r="29" spans="1:15" ht="12.75">
      <c r="A29" s="44" t="s">
        <v>67</v>
      </c>
      <c r="B29" s="26">
        <v>900000</v>
      </c>
      <c r="C29" s="26">
        <f t="shared" si="0"/>
        <v>713542.6242</v>
      </c>
      <c r="D29" s="26">
        <f t="shared" si="1"/>
        <v>142708.52484</v>
      </c>
      <c r="E29" s="26">
        <f t="shared" si="2"/>
        <v>432892.83770385245</v>
      </c>
      <c r="F29" s="26">
        <f t="shared" si="3"/>
        <v>280649.7864961475</v>
      </c>
      <c r="G29" s="26">
        <v>71960</v>
      </c>
      <c r="H29" s="26">
        <f t="shared" si="4"/>
        <v>180466.41885192622</v>
      </c>
      <c r="I29" s="26">
        <v>180466.41885192622</v>
      </c>
      <c r="J29" s="26">
        <f t="shared" si="5"/>
        <v>140324.89324807376</v>
      </c>
      <c r="K29" s="26">
        <v>140324.89324807376</v>
      </c>
      <c r="L29" s="44"/>
      <c r="M29" s="26">
        <f t="shared" si="6"/>
        <v>713542.6242</v>
      </c>
      <c r="N29" s="26">
        <v>900000</v>
      </c>
      <c r="O29" s="23">
        <f t="shared" si="7"/>
        <v>186457.37580000004</v>
      </c>
    </row>
    <row r="30" spans="1:15" ht="12.75">
      <c r="A30" s="44"/>
      <c r="B30" s="9">
        <f aca="true" t="shared" si="8" ref="B30:O30">SUM(B11:B29)</f>
        <v>21829883.01</v>
      </c>
      <c r="C30" s="9">
        <f t="shared" si="8"/>
        <v>17307280.00992711</v>
      </c>
      <c r="D30" s="9">
        <f t="shared" si="8"/>
        <v>3461456.0019854214</v>
      </c>
      <c r="E30" s="9">
        <f t="shared" si="8"/>
        <v>10500000.003268907</v>
      </c>
      <c r="F30" s="9">
        <f t="shared" si="8"/>
        <v>6807280.006658198</v>
      </c>
      <c r="G30" s="9">
        <f t="shared" si="8"/>
        <v>3154586.02</v>
      </c>
      <c r="H30" s="9">
        <f t="shared" si="8"/>
        <v>3672706.9916344536</v>
      </c>
      <c r="I30" s="9">
        <f t="shared" si="8"/>
        <v>3672706.9916344536</v>
      </c>
      <c r="J30" s="9">
        <f t="shared" si="8"/>
        <v>3403640.003329099</v>
      </c>
      <c r="K30" s="9">
        <f t="shared" si="8"/>
        <v>3403640.003329099</v>
      </c>
      <c r="L30" s="9">
        <f t="shared" si="8"/>
        <v>0</v>
      </c>
      <c r="M30" s="9">
        <f t="shared" si="8"/>
        <v>17307280.00992711</v>
      </c>
      <c r="N30" s="9">
        <f t="shared" si="8"/>
        <v>21829883.01</v>
      </c>
      <c r="O30" s="9">
        <f t="shared" si="8"/>
        <v>4522603.000072895</v>
      </c>
    </row>
    <row r="31" spans="1:13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2.75">
      <c r="A32" s="47" t="s">
        <v>69</v>
      </c>
      <c r="B32" s="43">
        <v>17307280</v>
      </c>
      <c r="C32" s="47"/>
      <c r="D32" s="47"/>
      <c r="E32" s="47"/>
      <c r="F32" s="47"/>
      <c r="G32" s="47"/>
      <c r="H32" s="43">
        <f>G30+H30+I30</f>
        <v>10500000.003268909</v>
      </c>
      <c r="I32" s="47"/>
      <c r="J32" s="43">
        <f>J30+K30</f>
        <v>6807280.006658198</v>
      </c>
      <c r="K32" s="47"/>
      <c r="L32" s="47"/>
      <c r="M32" s="47"/>
    </row>
    <row r="33" spans="1:13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2.75">
      <c r="A34" s="47"/>
      <c r="B34" s="47">
        <f>B32/B30</f>
        <v>0.7928251375452515</v>
      </c>
      <c r="C34" s="47"/>
      <c r="D34" s="47"/>
      <c r="E34" s="47">
        <v>10500000</v>
      </c>
      <c r="F34" s="47">
        <v>6807280</v>
      </c>
      <c r="G34" s="47"/>
      <c r="H34" s="47"/>
      <c r="I34" s="47"/>
      <c r="J34" s="47"/>
      <c r="K34" s="47"/>
      <c r="L34" s="47"/>
      <c r="M34" s="47"/>
    </row>
    <row r="35" spans="1:13" ht="12.75">
      <c r="A35" s="47"/>
      <c r="B35" s="47"/>
      <c r="C35" s="47"/>
      <c r="D35" s="47"/>
      <c r="E35" s="47">
        <f>E34/C30</f>
        <v>0.6066811188111252</v>
      </c>
      <c r="F35" s="47">
        <f>F34/C30</f>
        <v>0.39331888061529485</v>
      </c>
      <c r="G35" s="47"/>
      <c r="H35" s="47"/>
      <c r="I35" s="47"/>
      <c r="J35" s="47"/>
      <c r="K35" s="47"/>
      <c r="L35" s="47"/>
      <c r="M35" s="47"/>
    </row>
    <row r="36" spans="1:13" ht="12.75">
      <c r="A36" s="47"/>
      <c r="B36" s="47" t="s">
        <v>72</v>
      </c>
      <c r="C36" s="43">
        <v>18958000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2.75">
      <c r="A37" s="47"/>
      <c r="B37" s="47" t="s">
        <v>70</v>
      </c>
      <c r="C37" s="43">
        <v>17307280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2.75">
      <c r="A38" s="47"/>
      <c r="B38" s="47" t="s">
        <v>71</v>
      </c>
      <c r="C38" s="43">
        <v>1104720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2.75">
      <c r="A39" s="47"/>
      <c r="B39" s="47" t="s">
        <v>73</v>
      </c>
      <c r="C39" s="48">
        <f>SUM(C36:C38)</f>
        <v>37370000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2.75">
      <c r="A40" s="47"/>
      <c r="B40" s="47"/>
      <c r="C40" s="43"/>
      <c r="D40" s="47"/>
      <c r="E40" s="47"/>
      <c r="F40" s="47"/>
      <c r="G40" s="47"/>
      <c r="H40" s="47"/>
      <c r="I40" s="47"/>
      <c r="J40" s="47"/>
      <c r="K40" s="47"/>
      <c r="L40" s="47"/>
      <c r="M40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P37"/>
  <sheetViews>
    <sheetView zoomScalePageLayoutView="0" workbookViewId="0" topLeftCell="B4">
      <selection activeCell="O19" sqref="O19"/>
    </sheetView>
  </sheetViews>
  <sheetFormatPr defaultColWidth="9.140625" defaultRowHeight="12.75"/>
  <cols>
    <col min="2" max="2" width="10.00390625" style="0" customWidth="1"/>
    <col min="3" max="3" width="11.421875" style="0" customWidth="1"/>
    <col min="4" max="4" width="10.8515625" style="0" customWidth="1"/>
    <col min="5" max="7" width="11.00390625" style="0" customWidth="1"/>
    <col min="8" max="8" width="10.57421875" style="0" customWidth="1"/>
    <col min="9" max="9" width="11.57421875" style="0" customWidth="1"/>
    <col min="10" max="10" width="4.8515625" style="0" customWidth="1"/>
    <col min="11" max="11" width="13.140625" style="0" customWidth="1"/>
    <col min="12" max="12" width="10.8515625" style="0" customWidth="1"/>
    <col min="13" max="13" width="11.00390625" style="0" customWidth="1"/>
    <col min="14" max="14" width="10.8515625" style="0" customWidth="1"/>
    <col min="15" max="15" width="10.7109375" style="0" customWidth="1"/>
    <col min="16" max="16" width="12.140625" style="0" customWidth="1"/>
  </cols>
  <sheetData>
    <row r="3" ht="12.75">
      <c r="C3" s="1" t="s">
        <v>88</v>
      </c>
    </row>
    <row r="6" ht="12.75">
      <c r="C6" s="42"/>
    </row>
    <row r="7" ht="12.75">
      <c r="C7" s="42"/>
    </row>
    <row r="8" ht="12.75">
      <c r="C8" s="42"/>
    </row>
    <row r="9" spans="2:15" ht="12.75">
      <c r="B9" s="2" t="s">
        <v>89</v>
      </c>
      <c r="C9" s="53" t="s">
        <v>94</v>
      </c>
      <c r="D9" s="44" t="s">
        <v>39</v>
      </c>
      <c r="E9" s="44" t="s">
        <v>40</v>
      </c>
      <c r="F9" s="44" t="s">
        <v>55</v>
      </c>
      <c r="G9" s="53" t="s">
        <v>19</v>
      </c>
      <c r="H9" s="7" t="s">
        <v>83</v>
      </c>
      <c r="I9" s="44" t="s">
        <v>84</v>
      </c>
      <c r="J9" s="44" t="s">
        <v>85</v>
      </c>
      <c r="K9" s="53" t="s">
        <v>96</v>
      </c>
      <c r="L9" s="53" t="s">
        <v>100</v>
      </c>
      <c r="M9" s="7" t="s">
        <v>95</v>
      </c>
      <c r="N9" s="5" t="s">
        <v>102</v>
      </c>
      <c r="O9" s="2" t="s">
        <v>101</v>
      </c>
    </row>
    <row r="10" spans="2:15" ht="12.75">
      <c r="B10" s="44"/>
      <c r="C10" s="53"/>
      <c r="D10" s="44"/>
      <c r="E10" s="44"/>
      <c r="F10" s="44"/>
      <c r="G10" s="53"/>
      <c r="H10" s="44"/>
      <c r="I10" s="44"/>
      <c r="J10" s="44"/>
      <c r="K10" s="53"/>
      <c r="L10" s="53"/>
      <c r="M10" s="44"/>
      <c r="N10" s="44"/>
      <c r="O10" s="3"/>
    </row>
    <row r="11" spans="2:16" ht="12.75">
      <c r="B11" s="2" t="s">
        <v>90</v>
      </c>
      <c r="C11" s="54">
        <v>10505200.5</v>
      </c>
      <c r="D11" s="26">
        <v>1729841.85</v>
      </c>
      <c r="E11" s="26">
        <v>1803229.09</v>
      </c>
      <c r="F11" s="26">
        <v>1803229.09</v>
      </c>
      <c r="G11" s="54">
        <f>D11+E11+F11</f>
        <v>5336300.03</v>
      </c>
      <c r="H11" s="26">
        <v>1729841.86</v>
      </c>
      <c r="I11" s="26">
        <v>1729841.86</v>
      </c>
      <c r="J11" s="44"/>
      <c r="K11" s="54">
        <f>H11+I11+J11</f>
        <v>3459683.72</v>
      </c>
      <c r="L11" s="54">
        <f>D11+E11+F11+H11+I11+J11</f>
        <v>8795983.75</v>
      </c>
      <c r="M11" s="26">
        <f>C11+G11+K11</f>
        <v>19301184.25</v>
      </c>
      <c r="N11" s="26">
        <v>7068753.597778279</v>
      </c>
      <c r="O11" s="26">
        <f>E11+F11+H11+I11</f>
        <v>7066141.9</v>
      </c>
      <c r="P11" s="43">
        <f>O11-N11</f>
        <v>-2611.697778278962</v>
      </c>
    </row>
    <row r="12" spans="2:16" ht="12.75">
      <c r="B12" s="44" t="s">
        <v>91</v>
      </c>
      <c r="C12" s="54">
        <v>1057099.98</v>
      </c>
      <c r="D12" s="26">
        <v>175876.12</v>
      </c>
      <c r="E12" s="26">
        <v>178093.3</v>
      </c>
      <c r="F12" s="26">
        <v>178093.3</v>
      </c>
      <c r="G12" s="54">
        <f aca="true" t="shared" si="0" ref="G12:G29">D12+E12+F12</f>
        <v>532062.72</v>
      </c>
      <c r="H12" s="26">
        <v>173467.5</v>
      </c>
      <c r="I12" s="26">
        <v>171154.6</v>
      </c>
      <c r="J12" s="44"/>
      <c r="K12" s="54">
        <f aca="true" t="shared" si="1" ref="K12:K29">H12+I12+J12</f>
        <v>344622.1</v>
      </c>
      <c r="L12" s="54">
        <f aca="true" t="shared" si="2" ref="L12:L29">D12+E12+F12+H12+I12+J12</f>
        <v>876684.82</v>
      </c>
      <c r="M12" s="26">
        <f aca="true" t="shared" si="3" ref="M12:M29">C12+G12+K12</f>
        <v>1933784.7999999998</v>
      </c>
      <c r="N12" s="26">
        <v>704791.664814986</v>
      </c>
      <c r="O12" s="26">
        <f aca="true" t="shared" si="4" ref="O12:O29">E12+F12+H12+I12</f>
        <v>700808.7</v>
      </c>
      <c r="P12" s="43">
        <f aca="true" t="shared" si="5" ref="P12:P29">O12-N12</f>
        <v>-3982.9648149861023</v>
      </c>
    </row>
    <row r="13" spans="2:16" ht="12.75">
      <c r="B13" s="44" t="s">
        <v>92</v>
      </c>
      <c r="C13" s="54">
        <v>358382.94</v>
      </c>
      <c r="D13" s="26">
        <v>50000</v>
      </c>
      <c r="E13" s="26">
        <v>51018</v>
      </c>
      <c r="F13" s="26">
        <v>47928.56</v>
      </c>
      <c r="G13" s="54">
        <f t="shared" si="0"/>
        <v>148946.56</v>
      </c>
      <c r="H13" s="26">
        <v>47928.56</v>
      </c>
      <c r="I13" s="26">
        <v>47648.56</v>
      </c>
      <c r="J13" s="44"/>
      <c r="K13" s="54">
        <f t="shared" si="1"/>
        <v>95577.12</v>
      </c>
      <c r="L13" s="54">
        <f t="shared" si="2"/>
        <v>244523.68</v>
      </c>
      <c r="M13" s="26">
        <f t="shared" si="3"/>
        <v>602906.62</v>
      </c>
      <c r="N13" s="26">
        <v>187847.54140000002</v>
      </c>
      <c r="O13" s="26">
        <f t="shared" si="4"/>
        <v>194523.68</v>
      </c>
      <c r="P13" s="43">
        <f t="shared" si="5"/>
        <v>6676.138599999977</v>
      </c>
    </row>
    <row r="14" spans="2:16" ht="12.75">
      <c r="B14" s="45"/>
      <c r="C14" s="54"/>
      <c r="D14" s="46"/>
      <c r="E14" s="46"/>
      <c r="F14" s="46"/>
      <c r="G14" s="54">
        <f t="shared" si="0"/>
        <v>0</v>
      </c>
      <c r="H14" s="46">
        <v>0</v>
      </c>
      <c r="I14" s="46">
        <v>0</v>
      </c>
      <c r="J14" s="45"/>
      <c r="K14" s="54">
        <f t="shared" si="1"/>
        <v>0</v>
      </c>
      <c r="L14" s="54">
        <f t="shared" si="2"/>
        <v>0</v>
      </c>
      <c r="M14" s="26">
        <f t="shared" si="3"/>
        <v>0</v>
      </c>
      <c r="N14" s="26">
        <v>0</v>
      </c>
      <c r="O14" s="26">
        <f t="shared" si="4"/>
        <v>0</v>
      </c>
      <c r="P14" s="43">
        <f t="shared" si="5"/>
        <v>0</v>
      </c>
    </row>
    <row r="15" spans="2:16" ht="12.75">
      <c r="B15" s="56" t="s">
        <v>93</v>
      </c>
      <c r="C15" s="57">
        <v>2146505.82</v>
      </c>
      <c r="D15" s="58">
        <v>357245.46</v>
      </c>
      <c r="E15" s="58">
        <v>174653.34</v>
      </c>
      <c r="F15" s="58">
        <v>174653.34</v>
      </c>
      <c r="G15" s="58">
        <f t="shared" si="0"/>
        <v>706552.14</v>
      </c>
      <c r="H15" s="58">
        <v>228240.16</v>
      </c>
      <c r="I15" s="58">
        <v>228240.16</v>
      </c>
      <c r="J15" s="59"/>
      <c r="K15" s="58">
        <f t="shared" si="1"/>
        <v>456480.32</v>
      </c>
      <c r="L15" s="58">
        <f t="shared" si="2"/>
        <v>1163032.46</v>
      </c>
      <c r="M15" s="58">
        <f t="shared" si="3"/>
        <v>3309538.28</v>
      </c>
      <c r="N15" s="58">
        <v>806355.4533376321</v>
      </c>
      <c r="O15" s="58">
        <f t="shared" si="4"/>
        <v>805787</v>
      </c>
      <c r="P15" s="43">
        <f t="shared" si="5"/>
        <v>-568.4533376321197</v>
      </c>
    </row>
    <row r="16" spans="2:16" ht="12.75">
      <c r="B16" s="59" t="s">
        <v>80</v>
      </c>
      <c r="C16" s="58">
        <v>693890.4</v>
      </c>
      <c r="D16" s="58">
        <v>117200.1</v>
      </c>
      <c r="E16" s="58">
        <v>440139.46</v>
      </c>
      <c r="F16" s="58">
        <v>440139.46</v>
      </c>
      <c r="G16" s="58">
        <f t="shared" si="0"/>
        <v>997479.02</v>
      </c>
      <c r="H16" s="58">
        <v>330104.6</v>
      </c>
      <c r="I16" s="58">
        <v>321640.38</v>
      </c>
      <c r="J16" s="59"/>
      <c r="K16" s="58">
        <f t="shared" si="1"/>
        <v>651744.98</v>
      </c>
      <c r="L16" s="58">
        <f t="shared" si="2"/>
        <v>1649224</v>
      </c>
      <c r="M16" s="58">
        <f t="shared" si="3"/>
        <v>2343114.4</v>
      </c>
      <c r="N16" s="58">
        <v>1533618.816693324</v>
      </c>
      <c r="O16" s="58">
        <f t="shared" si="4"/>
        <v>1532023.9</v>
      </c>
      <c r="P16" s="43">
        <f t="shared" si="5"/>
        <v>-1594.9166933239903</v>
      </c>
    </row>
    <row r="17" spans="2:16" ht="12.75">
      <c r="B17" s="59" t="s">
        <v>92</v>
      </c>
      <c r="C17" s="58">
        <v>0</v>
      </c>
      <c r="D17" s="58">
        <v>0</v>
      </c>
      <c r="E17" s="58">
        <v>7196.88</v>
      </c>
      <c r="F17" s="58">
        <v>9296.88</v>
      </c>
      <c r="G17" s="58">
        <f t="shared" si="0"/>
        <v>16493.76</v>
      </c>
      <c r="H17" s="58">
        <v>4745.05</v>
      </c>
      <c r="I17" s="58">
        <v>4645.05</v>
      </c>
      <c r="J17" s="59"/>
      <c r="K17" s="58">
        <f t="shared" si="1"/>
        <v>9390.1</v>
      </c>
      <c r="L17" s="58">
        <f t="shared" si="2"/>
        <v>25883.859999999997</v>
      </c>
      <c r="M17" s="58">
        <f t="shared" si="3"/>
        <v>25883.86</v>
      </c>
      <c r="N17" s="58">
        <v>23784.75414</v>
      </c>
      <c r="O17" s="58">
        <f t="shared" si="4"/>
        <v>25883.859999999997</v>
      </c>
      <c r="P17" s="43">
        <f t="shared" si="5"/>
        <v>2099.105859999996</v>
      </c>
    </row>
    <row r="18" spans="2:16" ht="12.75">
      <c r="B18" s="45"/>
      <c r="C18" s="54"/>
      <c r="D18" s="46"/>
      <c r="E18" s="46"/>
      <c r="F18" s="46"/>
      <c r="G18" s="54">
        <f t="shared" si="0"/>
        <v>0</v>
      </c>
      <c r="H18" s="46">
        <v>0</v>
      </c>
      <c r="I18" s="46">
        <v>0</v>
      </c>
      <c r="J18" s="45"/>
      <c r="K18" s="54">
        <f t="shared" si="1"/>
        <v>0</v>
      </c>
      <c r="L18" s="54">
        <f t="shared" si="2"/>
        <v>0</v>
      </c>
      <c r="M18" s="26">
        <f t="shared" si="3"/>
        <v>0</v>
      </c>
      <c r="N18" s="26">
        <v>0</v>
      </c>
      <c r="O18" s="26">
        <f t="shared" si="4"/>
        <v>0</v>
      </c>
      <c r="P18" s="43">
        <f t="shared" si="5"/>
        <v>0</v>
      </c>
    </row>
    <row r="19" spans="2:16" ht="12.75">
      <c r="B19" s="2" t="s">
        <v>99</v>
      </c>
      <c r="C19" s="55">
        <v>1804545.6</v>
      </c>
      <c r="D19" s="26">
        <v>301411.11</v>
      </c>
      <c r="E19" s="26">
        <v>251175.93</v>
      </c>
      <c r="F19" s="26">
        <v>251175.93</v>
      </c>
      <c r="G19" s="54">
        <f t="shared" si="0"/>
        <v>803762.97</v>
      </c>
      <c r="H19" s="26">
        <v>251175.93</v>
      </c>
      <c r="I19" s="26">
        <v>251175.93</v>
      </c>
      <c r="J19" s="44"/>
      <c r="K19" s="54">
        <f t="shared" si="1"/>
        <v>502351.86</v>
      </c>
      <c r="L19" s="54">
        <f t="shared" si="2"/>
        <v>1306114.8299999998</v>
      </c>
      <c r="M19" s="26">
        <f t="shared" si="3"/>
        <v>3110660.43</v>
      </c>
      <c r="N19" s="26">
        <v>1486945.525983288</v>
      </c>
      <c r="O19" s="26">
        <f t="shared" si="4"/>
        <v>1004703.72</v>
      </c>
      <c r="P19" s="43">
        <f t="shared" si="5"/>
        <v>-482241.805983288</v>
      </c>
    </row>
    <row r="20" spans="2:16" ht="12.75">
      <c r="B20" s="44" t="s">
        <v>92</v>
      </c>
      <c r="C20" s="54">
        <v>599985.33</v>
      </c>
      <c r="D20" s="26">
        <v>99995.11</v>
      </c>
      <c r="E20" s="26">
        <v>108723.24</v>
      </c>
      <c r="F20" s="26">
        <v>108723.24</v>
      </c>
      <c r="G20" s="54">
        <f t="shared" si="0"/>
        <v>317441.59</v>
      </c>
      <c r="H20" s="26">
        <v>102903.17</v>
      </c>
      <c r="I20" s="26">
        <v>102903.17</v>
      </c>
      <c r="J20" s="44"/>
      <c r="K20" s="54">
        <f t="shared" si="1"/>
        <v>205806.34</v>
      </c>
      <c r="L20" s="54">
        <f t="shared" si="2"/>
        <v>523247.93</v>
      </c>
      <c r="M20" s="26">
        <f t="shared" si="3"/>
        <v>1123233.26</v>
      </c>
      <c r="N20" s="26">
        <v>423269.48108</v>
      </c>
      <c r="O20" s="26">
        <f t="shared" si="4"/>
        <v>423252.82</v>
      </c>
      <c r="P20" s="43">
        <f t="shared" si="5"/>
        <v>-16.66107999999076</v>
      </c>
    </row>
    <row r="21" spans="2:16" ht="12.75">
      <c r="B21" s="45"/>
      <c r="C21" s="54"/>
      <c r="D21" s="46"/>
      <c r="E21" s="46"/>
      <c r="F21" s="46"/>
      <c r="G21" s="54">
        <f t="shared" si="0"/>
        <v>0</v>
      </c>
      <c r="H21" s="46">
        <v>0</v>
      </c>
      <c r="I21" s="46">
        <v>0</v>
      </c>
      <c r="J21" s="45"/>
      <c r="K21" s="54">
        <f t="shared" si="1"/>
        <v>0</v>
      </c>
      <c r="L21" s="54">
        <f t="shared" si="2"/>
        <v>0</v>
      </c>
      <c r="M21" s="26">
        <f t="shared" si="3"/>
        <v>0</v>
      </c>
      <c r="N21" s="26">
        <v>0</v>
      </c>
      <c r="O21" s="26">
        <f t="shared" si="4"/>
        <v>0</v>
      </c>
      <c r="P21" s="43">
        <f t="shared" si="5"/>
        <v>0</v>
      </c>
    </row>
    <row r="22" spans="2:16" ht="12.75">
      <c r="B22" s="2" t="s">
        <v>97</v>
      </c>
      <c r="C22" s="54">
        <v>676793.52</v>
      </c>
      <c r="D22" s="26">
        <v>114170.74</v>
      </c>
      <c r="E22" s="26">
        <v>108161.76</v>
      </c>
      <c r="F22" s="26">
        <v>108161.76</v>
      </c>
      <c r="G22" s="54">
        <f t="shared" si="0"/>
        <v>330494.26</v>
      </c>
      <c r="H22" s="26">
        <v>106158.76</v>
      </c>
      <c r="I22" s="26">
        <v>106158.76</v>
      </c>
      <c r="J22" s="44"/>
      <c r="K22" s="54">
        <f t="shared" si="1"/>
        <v>212317.52</v>
      </c>
      <c r="L22" s="54">
        <f t="shared" si="2"/>
        <v>542811.78</v>
      </c>
      <c r="M22" s="26">
        <f t="shared" si="3"/>
        <v>1219605.3</v>
      </c>
      <c r="N22" s="26">
        <v>428933.8561763726</v>
      </c>
      <c r="O22" s="26">
        <f t="shared" si="4"/>
        <v>428641.04</v>
      </c>
      <c r="P22" s="43">
        <f t="shared" si="5"/>
        <v>-292.81617637263844</v>
      </c>
    </row>
    <row r="23" spans="2:16" ht="12.75">
      <c r="B23" s="2" t="s">
        <v>12</v>
      </c>
      <c r="C23" s="54">
        <v>286985.16</v>
      </c>
      <c r="D23" s="26">
        <v>59847.48</v>
      </c>
      <c r="E23" s="26">
        <v>106029</v>
      </c>
      <c r="F23" s="26">
        <v>106029</v>
      </c>
      <c r="G23" s="54">
        <f t="shared" si="0"/>
        <v>271905.48</v>
      </c>
      <c r="H23" s="26">
        <v>88121.88</v>
      </c>
      <c r="I23" s="26">
        <v>88121.88</v>
      </c>
      <c r="J23" s="44"/>
      <c r="K23" s="54">
        <f t="shared" si="1"/>
        <v>176243.76</v>
      </c>
      <c r="L23" s="54">
        <f t="shared" si="2"/>
        <v>448149.24</v>
      </c>
      <c r="M23" s="26">
        <f t="shared" si="3"/>
        <v>735134.3999999999</v>
      </c>
      <c r="N23" s="26">
        <v>388333.101637344</v>
      </c>
      <c r="O23" s="26">
        <f t="shared" si="4"/>
        <v>388301.76</v>
      </c>
      <c r="P23" s="43">
        <f t="shared" si="5"/>
        <v>-31.341637343983166</v>
      </c>
    </row>
    <row r="24" spans="2:16" ht="12.75">
      <c r="B24" s="44"/>
      <c r="C24" s="54"/>
      <c r="D24" s="26"/>
      <c r="E24" s="26"/>
      <c r="F24" s="26"/>
      <c r="G24" s="54">
        <f t="shared" si="0"/>
        <v>0</v>
      </c>
      <c r="H24" s="26">
        <v>0</v>
      </c>
      <c r="I24" s="26">
        <v>0</v>
      </c>
      <c r="J24" s="44"/>
      <c r="K24" s="54">
        <f t="shared" si="1"/>
        <v>0</v>
      </c>
      <c r="L24" s="54">
        <f t="shared" si="2"/>
        <v>0</v>
      </c>
      <c r="M24" s="26">
        <f t="shared" si="3"/>
        <v>0</v>
      </c>
      <c r="N24" s="26">
        <v>0</v>
      </c>
      <c r="O24" s="26">
        <f t="shared" si="4"/>
        <v>0</v>
      </c>
      <c r="P24" s="43">
        <f t="shared" si="5"/>
        <v>0</v>
      </c>
    </row>
    <row r="25" spans="2:16" ht="12.75">
      <c r="B25" s="2" t="s">
        <v>98</v>
      </c>
      <c r="C25" s="54">
        <v>169197.84</v>
      </c>
      <c r="D25" s="26">
        <v>27215.76</v>
      </c>
      <c r="E25" s="26">
        <v>76204.13</v>
      </c>
      <c r="F25" s="26">
        <v>76204.13</v>
      </c>
      <c r="G25" s="54">
        <f t="shared" si="0"/>
        <v>179624.02000000002</v>
      </c>
      <c r="H25" s="26">
        <v>58967.48</v>
      </c>
      <c r="I25" s="26">
        <v>58060.29</v>
      </c>
      <c r="J25" s="44"/>
      <c r="K25" s="54">
        <f t="shared" si="1"/>
        <v>117027.77</v>
      </c>
      <c r="L25" s="54">
        <f t="shared" si="2"/>
        <v>296651.79000000004</v>
      </c>
      <c r="M25" s="26">
        <f t="shared" si="3"/>
        <v>465849.63</v>
      </c>
      <c r="N25" s="26">
        <v>270299.80128588</v>
      </c>
      <c r="O25" s="26">
        <f t="shared" si="4"/>
        <v>269436.03</v>
      </c>
      <c r="P25" s="43">
        <f t="shared" si="5"/>
        <v>-863.7712858799496</v>
      </c>
    </row>
    <row r="26" spans="2:16" ht="12.75">
      <c r="B26" s="44" t="s">
        <v>91</v>
      </c>
      <c r="C26" s="54">
        <v>116969.46</v>
      </c>
      <c r="D26" s="26">
        <v>14669.77</v>
      </c>
      <c r="E26" s="26">
        <v>22004.67</v>
      </c>
      <c r="F26" s="26">
        <v>22004.67</v>
      </c>
      <c r="G26" s="54">
        <f t="shared" si="0"/>
        <v>58679.11</v>
      </c>
      <c r="H26" s="26">
        <v>17114.74</v>
      </c>
      <c r="I26" s="26">
        <v>17114.74</v>
      </c>
      <c r="J26" s="44"/>
      <c r="K26" s="54">
        <f t="shared" si="1"/>
        <v>34229.48</v>
      </c>
      <c r="L26" s="54">
        <f t="shared" si="2"/>
        <v>92908.59000000001</v>
      </c>
      <c r="M26" s="26">
        <f t="shared" si="3"/>
        <v>209878.05000000002</v>
      </c>
      <c r="N26" s="26">
        <v>80469.24656000001</v>
      </c>
      <c r="O26" s="26">
        <f t="shared" si="4"/>
        <v>78238.82</v>
      </c>
      <c r="P26" s="43">
        <f t="shared" si="5"/>
        <v>-2230.426560000007</v>
      </c>
    </row>
    <row r="27" spans="2:16" ht="12.75">
      <c r="B27" s="44" t="s">
        <v>92</v>
      </c>
      <c r="C27" s="54">
        <v>183290.04</v>
      </c>
      <c r="D27" s="26">
        <v>35000</v>
      </c>
      <c r="E27" s="26">
        <v>25788.59</v>
      </c>
      <c r="F27" s="26">
        <v>25788.59</v>
      </c>
      <c r="G27" s="54">
        <f t="shared" si="0"/>
        <v>86577.18</v>
      </c>
      <c r="H27" s="26">
        <v>29178.59</v>
      </c>
      <c r="I27" s="26">
        <v>29178.59</v>
      </c>
      <c r="J27" s="44"/>
      <c r="K27" s="54">
        <f t="shared" si="1"/>
        <v>58357.18</v>
      </c>
      <c r="L27" s="54">
        <f t="shared" si="2"/>
        <v>144934.36</v>
      </c>
      <c r="M27" s="26">
        <f t="shared" si="3"/>
        <v>328224.39999999997</v>
      </c>
      <c r="N27" s="26">
        <v>107708.52484000001</v>
      </c>
      <c r="O27" s="26">
        <f t="shared" si="4"/>
        <v>109934.36</v>
      </c>
      <c r="P27" s="43">
        <f t="shared" si="5"/>
        <v>2225.835159999988</v>
      </c>
    </row>
    <row r="28" spans="2:16" ht="12.75">
      <c r="B28" s="45"/>
      <c r="C28" s="54"/>
      <c r="D28" s="46"/>
      <c r="E28" s="46"/>
      <c r="F28" s="46"/>
      <c r="G28" s="54">
        <f t="shared" si="0"/>
        <v>0</v>
      </c>
      <c r="H28" s="46">
        <v>0</v>
      </c>
      <c r="I28" s="46">
        <v>0</v>
      </c>
      <c r="J28" s="45"/>
      <c r="K28" s="54">
        <f t="shared" si="1"/>
        <v>0</v>
      </c>
      <c r="L28" s="54">
        <f t="shared" si="2"/>
        <v>0</v>
      </c>
      <c r="M28" s="26">
        <f t="shared" si="3"/>
        <v>0</v>
      </c>
      <c r="N28" s="26">
        <v>0</v>
      </c>
      <c r="O28" s="26">
        <f t="shared" si="4"/>
        <v>0</v>
      </c>
      <c r="P28" s="43">
        <f t="shared" si="5"/>
        <v>0</v>
      </c>
    </row>
    <row r="29" spans="2:16" ht="12.75">
      <c r="B29" s="2" t="s">
        <v>67</v>
      </c>
      <c r="C29" s="54">
        <v>359122.8</v>
      </c>
      <c r="D29" s="26">
        <v>143894.8</v>
      </c>
      <c r="E29" s="26">
        <v>144183.96</v>
      </c>
      <c r="F29" s="26">
        <v>144183.96</v>
      </c>
      <c r="G29" s="54">
        <f t="shared" si="0"/>
        <v>432262.72</v>
      </c>
      <c r="H29" s="26">
        <v>140746.96</v>
      </c>
      <c r="I29" s="26">
        <v>140134.96</v>
      </c>
      <c r="J29" s="44"/>
      <c r="K29" s="54">
        <f t="shared" si="1"/>
        <v>280881.92</v>
      </c>
      <c r="L29" s="54">
        <f t="shared" si="2"/>
        <v>713144.6399999999</v>
      </c>
      <c r="M29" s="26">
        <f t="shared" si="3"/>
        <v>1072267.44</v>
      </c>
      <c r="N29" s="26">
        <v>569245.0064961475</v>
      </c>
      <c r="O29" s="26">
        <f t="shared" si="4"/>
        <v>569249.84</v>
      </c>
      <c r="P29" s="43">
        <f t="shared" si="5"/>
        <v>4.833503852481954</v>
      </c>
    </row>
    <row r="30" spans="2:16" ht="12.75">
      <c r="B30" s="44"/>
      <c r="C30" s="55">
        <f aca="true" t="shared" si="6" ref="C30:P30">SUM(C11:C29)</f>
        <v>18957969.39</v>
      </c>
      <c r="D30" s="9">
        <f t="shared" si="6"/>
        <v>3226368.3</v>
      </c>
      <c r="E30" s="9">
        <f t="shared" si="6"/>
        <v>3496601.3499999996</v>
      </c>
      <c r="F30" s="9">
        <f t="shared" si="6"/>
        <v>3495611.9099999997</v>
      </c>
      <c r="G30" s="9">
        <f t="shared" si="6"/>
        <v>10218581.559999999</v>
      </c>
      <c r="H30" s="9">
        <f t="shared" si="6"/>
        <v>3308695.2399999998</v>
      </c>
      <c r="I30" s="9">
        <f t="shared" si="6"/>
        <v>3296018.9299999997</v>
      </c>
      <c r="J30" s="9">
        <f t="shared" si="6"/>
        <v>0</v>
      </c>
      <c r="K30" s="9">
        <f t="shared" si="6"/>
        <v>6604714.169999999</v>
      </c>
      <c r="L30" s="9">
        <f t="shared" si="6"/>
        <v>16823295.73</v>
      </c>
      <c r="M30" s="9">
        <f t="shared" si="6"/>
        <v>35781265.12</v>
      </c>
      <c r="N30" s="9">
        <f t="shared" si="6"/>
        <v>14080356.372223256</v>
      </c>
      <c r="O30" s="9">
        <f t="shared" si="6"/>
        <v>13596927.43</v>
      </c>
      <c r="P30" s="9">
        <f t="shared" si="6"/>
        <v>-483428.9422232533</v>
      </c>
    </row>
    <row r="31" spans="2:14" ht="12.7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5:9" ht="12.75">
      <c r="E32" s="43">
        <f>D30+E30+F30</f>
        <v>10218581.559999999</v>
      </c>
      <c r="I32" s="23">
        <f>H30+I30</f>
        <v>6604714.17</v>
      </c>
    </row>
    <row r="34" spans="3:4" ht="12.75">
      <c r="C34" s="47" t="s">
        <v>72</v>
      </c>
      <c r="D34" s="43">
        <v>18958000</v>
      </c>
    </row>
    <row r="35" spans="3:4" ht="12.75">
      <c r="C35" s="47" t="s">
        <v>70</v>
      </c>
      <c r="D35" s="43">
        <v>17307280</v>
      </c>
    </row>
    <row r="36" spans="3:4" ht="12.75">
      <c r="C36" s="47" t="s">
        <v>71</v>
      </c>
      <c r="D36" s="43">
        <v>1104720</v>
      </c>
    </row>
    <row r="37" spans="3:4" ht="12.75">
      <c r="C37" s="47" t="s">
        <v>73</v>
      </c>
      <c r="D37" s="48">
        <f>SUM(D34:D36)</f>
        <v>37370000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10">
      <selection activeCell="L19" sqref="L19"/>
    </sheetView>
  </sheetViews>
  <sheetFormatPr defaultColWidth="9.140625" defaultRowHeight="12.75"/>
  <cols>
    <col min="1" max="1" width="15.28125" style="0" customWidth="1"/>
    <col min="2" max="2" width="11.421875" style="0" customWidth="1"/>
    <col min="3" max="3" width="10.8515625" style="0" customWidth="1"/>
    <col min="4" max="4" width="11.140625" style="0" customWidth="1"/>
    <col min="5" max="5" width="11.00390625" style="0" customWidth="1"/>
    <col min="6" max="6" width="13.7109375" style="0" customWidth="1"/>
    <col min="7" max="7" width="10.57421875" style="0" customWidth="1"/>
    <col min="8" max="8" width="11.57421875" style="0" customWidth="1"/>
    <col min="9" max="9" width="11.7109375" style="0" customWidth="1"/>
    <col min="10" max="11" width="13.140625" style="0" customWidth="1"/>
    <col min="12" max="12" width="11.00390625" style="0" customWidth="1"/>
  </cols>
  <sheetData>
    <row r="3" ht="12.75">
      <c r="B3" s="1" t="s">
        <v>88</v>
      </c>
    </row>
    <row r="6" spans="2:3" ht="12.75">
      <c r="B6" s="42"/>
      <c r="C6" s="1" t="s">
        <v>103</v>
      </c>
    </row>
    <row r="7" ht="12.75">
      <c r="B7" s="42"/>
    </row>
    <row r="8" ht="12.75">
      <c r="B8" s="42"/>
    </row>
    <row r="9" spans="1:12" ht="12.75">
      <c r="A9" s="2" t="s">
        <v>89</v>
      </c>
      <c r="B9" s="53" t="s">
        <v>94</v>
      </c>
      <c r="C9" s="44" t="s">
        <v>39</v>
      </c>
      <c r="D9" s="44" t="s">
        <v>40</v>
      </c>
      <c r="E9" s="44" t="s">
        <v>55</v>
      </c>
      <c r="F9" s="53" t="s">
        <v>19</v>
      </c>
      <c r="G9" s="7" t="s">
        <v>83</v>
      </c>
      <c r="H9" s="44" t="s">
        <v>84</v>
      </c>
      <c r="I9" s="44" t="s">
        <v>85</v>
      </c>
      <c r="J9" s="53" t="s">
        <v>96</v>
      </c>
      <c r="K9" s="53" t="s">
        <v>100</v>
      </c>
      <c r="L9" s="7" t="s">
        <v>95</v>
      </c>
    </row>
    <row r="10" spans="1:12" ht="12.75">
      <c r="A10" s="44"/>
      <c r="B10" s="53"/>
      <c r="C10" s="44"/>
      <c r="D10" s="44"/>
      <c r="E10" s="44"/>
      <c r="F10" s="53"/>
      <c r="G10" s="44"/>
      <c r="H10" s="44"/>
      <c r="I10" s="44"/>
      <c r="J10" s="53"/>
      <c r="K10" s="53"/>
      <c r="L10" s="44"/>
    </row>
    <row r="11" spans="1:12" ht="12.75">
      <c r="A11" s="2" t="s">
        <v>99</v>
      </c>
      <c r="B11" s="55">
        <v>1804545.6</v>
      </c>
      <c r="C11" s="26">
        <v>301411.11</v>
      </c>
      <c r="D11" s="26">
        <v>391834.44</v>
      </c>
      <c r="E11" s="26">
        <v>391834.44</v>
      </c>
      <c r="F11" s="54">
        <f>C11+D11+E11</f>
        <v>1085079.99</v>
      </c>
      <c r="G11" s="26">
        <v>351646.3</v>
      </c>
      <c r="H11" s="26">
        <v>351646.3</v>
      </c>
      <c r="I11" s="44"/>
      <c r="J11" s="54">
        <f>G11+H11+I11</f>
        <v>703292.6</v>
      </c>
      <c r="K11" s="54">
        <f>C11+D11+E11+G11+H11+I11</f>
        <v>1788372.59</v>
      </c>
      <c r="L11" s="26">
        <f>B11+F11+J11</f>
        <v>3592918.19</v>
      </c>
    </row>
    <row r="12" spans="1:12" ht="12.75">
      <c r="A12" s="44" t="s">
        <v>92</v>
      </c>
      <c r="B12" s="54">
        <v>599985.33</v>
      </c>
      <c r="C12" s="26">
        <v>99995.11</v>
      </c>
      <c r="D12" s="26">
        <v>108723.24</v>
      </c>
      <c r="E12" s="26">
        <v>108723.24</v>
      </c>
      <c r="F12" s="54">
        <f>C12+D12+E12</f>
        <v>317441.59</v>
      </c>
      <c r="G12" s="26">
        <v>102903.17</v>
      </c>
      <c r="H12" s="26">
        <v>102903.17</v>
      </c>
      <c r="I12" s="44"/>
      <c r="J12" s="54">
        <f>G12+H12+I12</f>
        <v>205806.34</v>
      </c>
      <c r="K12" s="54">
        <f>C12+D12+E12+G12+H12+I12</f>
        <v>523247.93</v>
      </c>
      <c r="L12" s="26">
        <f>B12+F12+J12</f>
        <v>1123233.26</v>
      </c>
    </row>
    <row r="13" spans="1:12" ht="12.75">
      <c r="A13" s="45"/>
      <c r="B13" s="55">
        <f>SUM(B11:B12)</f>
        <v>2404530.93</v>
      </c>
      <c r="C13" s="55">
        <f aca="true" t="shared" si="0" ref="C13:L13">SUM(C11:C12)</f>
        <v>401406.22</v>
      </c>
      <c r="D13" s="55">
        <f t="shared" si="0"/>
        <v>500557.68</v>
      </c>
      <c r="E13" s="55">
        <f t="shared" si="0"/>
        <v>500557.68</v>
      </c>
      <c r="F13" s="55">
        <f t="shared" si="0"/>
        <v>1402521.58</v>
      </c>
      <c r="G13" s="55">
        <f t="shared" si="0"/>
        <v>454549.47</v>
      </c>
      <c r="H13" s="55">
        <f t="shared" si="0"/>
        <v>454549.47</v>
      </c>
      <c r="I13" s="55">
        <f t="shared" si="0"/>
        <v>0</v>
      </c>
      <c r="J13" s="55">
        <f t="shared" si="0"/>
        <v>909098.94</v>
      </c>
      <c r="K13" s="55">
        <f t="shared" si="0"/>
        <v>2311620.52</v>
      </c>
      <c r="L13" s="55">
        <f t="shared" si="0"/>
        <v>4716151.45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bianca pislaru</cp:lastModifiedBy>
  <cp:lastPrinted>2017-01-03T13:18:50Z</cp:lastPrinted>
  <dcterms:created xsi:type="dcterms:W3CDTF">1996-10-14T23:33:28Z</dcterms:created>
  <dcterms:modified xsi:type="dcterms:W3CDTF">2017-01-04T06:30:01Z</dcterms:modified>
  <cp:category/>
  <cp:version/>
  <cp:contentType/>
  <cp:contentStatus/>
</cp:coreProperties>
</file>